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50" documentId="13_ncr:1_{0158A87A-9CB7-4B16-A585-5340D314DA55}" xr6:coauthVersionLast="47" xr6:coauthVersionMax="47" xr10:uidLastSave="{4632486D-8498-49A6-908B-9ED367CFF117}"/>
  <bookViews>
    <workbookView xWindow="-120" yWindow="-120" windowWidth="29040" windowHeight="15720" xr2:uid="{00000000-000D-0000-FFFF-FFFF00000000}"/>
  </bookViews>
  <sheets>
    <sheet name="Formato da proposta" sheetId="4" r:id="rId1"/>
    <sheet name="Endereços Ponta A" sheetId="6" r:id="rId2"/>
    <sheet name="Endereços Ponta B" sheetId="3" r:id="rId3"/>
  </sheets>
  <definedNames>
    <definedName name="_xlnm._FilterDatabase" localSheetId="1" hidden="1">'Endereços Ponta A'!$A$1:$E$4</definedName>
    <definedName name="_xlnm._FilterDatabase" localSheetId="2" hidden="1">'Endereços Ponta B'!$A$2:$M$2</definedName>
    <definedName name="_xlnm._FilterDatabase" localSheetId="0" hidden="1">'Formato da proposta'!$A$3:$W$3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5" i="4" l="1"/>
  <c r="W6" i="4"/>
  <c r="W7" i="4"/>
  <c r="W8" i="4"/>
  <c r="W9" i="4"/>
  <c r="W4" i="4"/>
  <c r="L5" i="4"/>
  <c r="L6" i="4"/>
  <c r="L7" i="4"/>
  <c r="L8" i="4"/>
  <c r="L9" i="4"/>
  <c r="L4" i="4"/>
  <c r="J5" i="4"/>
  <c r="J6" i="4"/>
  <c r="J7" i="4"/>
  <c r="J8" i="4"/>
  <c r="J9" i="4"/>
  <c r="J4" i="4"/>
  <c r="H5" i="4"/>
  <c r="H6" i="4"/>
  <c r="H7" i="4"/>
  <c r="H8" i="4"/>
  <c r="H9" i="4"/>
  <c r="H4" i="4"/>
  <c r="M5" i="4" l="1"/>
  <c r="M7" i="4"/>
  <c r="M6" i="4"/>
  <c r="M9" i="4"/>
  <c r="M8" i="4"/>
  <c r="M4" i="4"/>
  <c r="J3" i="3" l="1"/>
  <c r="K3" i="3"/>
  <c r="L3" i="3"/>
  <c r="M3" i="3"/>
  <c r="J4" i="3"/>
  <c r="K4" i="3"/>
  <c r="L4" i="3"/>
  <c r="M4" i="3"/>
  <c r="J5" i="3"/>
  <c r="K5" i="3"/>
  <c r="L5" i="3"/>
  <c r="M5" i="3"/>
  <c r="J6" i="3"/>
  <c r="K6" i="3"/>
  <c r="L6" i="3"/>
  <c r="M6" i="3"/>
  <c r="J7" i="3"/>
  <c r="K7" i="3"/>
  <c r="L7" i="3"/>
  <c r="M7" i="3"/>
  <c r="J8" i="3"/>
  <c r="K8" i="3"/>
  <c r="L8" i="3"/>
  <c r="M8" i="3"/>
</calcChain>
</file>

<file path=xl/sharedStrings.xml><?xml version="1.0" encoding="utf-8"?>
<sst xmlns="http://schemas.openxmlformats.org/spreadsheetml/2006/main" count="150" uniqueCount="100">
  <si>
    <t>Formato da proposta</t>
  </si>
  <si>
    <t>Ponta A</t>
  </si>
  <si>
    <t>Ponta B</t>
  </si>
  <si>
    <t>Parâmetros técnicos (Preenchimento obrigatório)</t>
  </si>
  <si>
    <t>Valores em R$ com impostos para contrato de 24 meses</t>
  </si>
  <si>
    <t>Item</t>
  </si>
  <si>
    <t>UF</t>
  </si>
  <si>
    <t>PoP de conexão</t>
  </si>
  <si>
    <t>Organização Usuária</t>
  </si>
  <si>
    <t>Campus</t>
  </si>
  <si>
    <t>Banda (Mb/s)</t>
  </si>
  <si>
    <t>Modalidade de conexão</t>
  </si>
  <si>
    <t>Pontuação</t>
  </si>
  <si>
    <t xml:space="preserve">Meio físico de transmissão </t>
  </si>
  <si>
    <t>Dupla/Múltiplas abordagens?</t>
  </si>
  <si>
    <t>Valor final</t>
  </si>
  <si>
    <t>Infraestrutura Própria/Parceria</t>
  </si>
  <si>
    <t>Nome do Parceiro</t>
  </si>
  <si>
    <t>Prazo de entrega (dias)</t>
  </si>
  <si>
    <t>SLA (%)</t>
  </si>
  <si>
    <t>Latência (ms)</t>
  </si>
  <si>
    <t>Taxa de perda de pacotes (%)</t>
  </si>
  <si>
    <r>
      <t>Vazão (</t>
    </r>
    <r>
      <rPr>
        <b/>
        <i/>
        <sz val="10"/>
        <color theme="0"/>
        <rFont val="Arial"/>
        <family val="2"/>
      </rPr>
      <t>throughput</t>
    </r>
    <r>
      <rPr>
        <b/>
        <sz val="10"/>
        <color theme="0"/>
        <rFont val="Arial"/>
        <family val="2"/>
      </rPr>
      <t>) (%)</t>
    </r>
  </si>
  <si>
    <t>Mensal (R$)</t>
  </si>
  <si>
    <t>Instalação (R$)</t>
  </si>
  <si>
    <t xml:space="preserve">Total </t>
  </si>
  <si>
    <t>AM</t>
  </si>
  <si>
    <t>POP-AM</t>
  </si>
  <si>
    <t>Empresa Brasileira de Pesquisa Agropecuária (Embrapa)</t>
  </si>
  <si>
    <t>Embrapa Campo Experimental  - Centro de Pesquisa Agroflorestal da Amazônia - Maués</t>
  </si>
  <si>
    <t>Embrapa Campo Experimental  - Centro de Pesquisa Agroflorestal da Amazônia - Iranduba</t>
  </si>
  <si>
    <t>Embrapa Campo Experimental  - Centro de Pesquisa Agroflorestal da Amazônia - Rio do Urubu</t>
  </si>
  <si>
    <t>Centro de Pesquisa Agroflorestal da Amazônia - Núcleo de Apoio</t>
  </si>
  <si>
    <t>Embrapa CPAA - Campo Experimental do DAS - Distrito Agropecuário da Suframa</t>
  </si>
  <si>
    <t>PA</t>
  </si>
  <si>
    <t>POP-PA</t>
  </si>
  <si>
    <t>Embrapa - Transamazônica - Campo Experimental Transamazônica</t>
  </si>
  <si>
    <t>Parâmetros técnicos de desempenho mínimos aceitos pela RNP (conforme termo de referência)</t>
  </si>
  <si>
    <t>99,2% (interior da região Norte), 99,5% (capitais da região Norte ou satélite)</t>
  </si>
  <si>
    <t>50 (terrestre) ou 700 (satelital)</t>
  </si>
  <si>
    <t>Entre 0,50% e 0,00%</t>
  </si>
  <si>
    <t>Entre 95,0% e 100,0%</t>
  </si>
  <si>
    <t>Circuito Metroethernet</t>
  </si>
  <si>
    <t>Circuito Metroethernet com 5G FWA</t>
  </si>
  <si>
    <t>Porta IP com túnel GRE</t>
  </si>
  <si>
    <t>Fibra óptica</t>
  </si>
  <si>
    <t>Fibra óptica + Enlace de rádio de frequência licenciada</t>
  </si>
  <si>
    <t>Fibra óptica + Rede móvel 4G/5G</t>
  </si>
  <si>
    <t>Enlace de rádio de frequência licenciada</t>
  </si>
  <si>
    <t>Fibra óptica + Satélite</t>
  </si>
  <si>
    <t>Enlace de rádio de frequência licenciada + Satélite</t>
  </si>
  <si>
    <t>Satélite</t>
  </si>
  <si>
    <t>Infraestrutura própria</t>
  </si>
  <si>
    <t>Infraestrutura de parceiro</t>
  </si>
  <si>
    <t>Não informado</t>
  </si>
  <si>
    <t>Sim, em ambas as pontas</t>
  </si>
  <si>
    <t>Sim, apenas na ponta do PoP</t>
  </si>
  <si>
    <t>Sim, apenas na ponta do Campus</t>
  </si>
  <si>
    <t>Não</t>
  </si>
  <si>
    <t>Endereço do PoP</t>
  </si>
  <si>
    <t>Georeferenciamento PoP</t>
  </si>
  <si>
    <t>Contato técnico local do PoP</t>
  </si>
  <si>
    <t>CNPJ do PoP</t>
  </si>
  <si>
    <t>PoA-Inpe</t>
  </si>
  <si>
    <t>Inpe
Avenida dos Astronautas, 1758, São José dos Campos, SP
CEP.: 12227-010</t>
  </si>
  <si>
    <t>-23.2074566,-45.8603383</t>
  </si>
  <si>
    <t>Nome: Benício Pereira de Carvalho Filho
E-mail: benicio.carvalho@inpe.br
Tel: (12) 3208-6760</t>
  </si>
  <si>
    <t>não informado</t>
  </si>
  <si>
    <t>PoP-AM</t>
  </si>
  <si>
    <t>Universidade Federal do Amazonas (UFAM)
Avenida General Rodrigo Octavio, 6200, Campus Universitário - Setor Norte,
Bloco CTIC, sala PoP-AM / RNP - térreo, Coroado I - Manaus - AM
CEP.: 69080-900</t>
  </si>
  <si>
    <t>-3.088132, -59.964966</t>
  </si>
  <si>
    <t>Nome: Lindomar Costa dos Santos
E-mail: lindomar.santos@pop-am.rnp.br
Tels.: (92) 99113-6034 / (92) 3305-4000 (Ramal 2043)</t>
  </si>
  <si>
    <t>004.378.626/0001-97</t>
  </si>
  <si>
    <t>PoP-PA</t>
  </si>
  <si>
    <t>Ufpa
Rua Augusto Corrêa, 01, Prédio CTIC, Guamá, Belém, PA
CEP.: 66075-110</t>
  </si>
  <si>
    <t>-1.472702,-48.450111</t>
  </si>
  <si>
    <t>Nome: Vanner Vasconcellos
E-mail: vanner@pop-pa.rnp.br
Tels.: (91) 3201-7807 / (91) 3201-7792</t>
  </si>
  <si>
    <t>034.621.748/0001-23</t>
  </si>
  <si>
    <t>Endereços das pontas A (PoP de conexão) e B (Organização Usuária da RNP)</t>
  </si>
  <si>
    <t>#</t>
  </si>
  <si>
    <t>Banda a contratar (Mb/s)</t>
  </si>
  <si>
    <t>Endereço Campus</t>
  </si>
  <si>
    <t>Georeferenciamento Campus</t>
  </si>
  <si>
    <t>Contato técnico local do Campus</t>
  </si>
  <si>
    <t>Estrada dos Moraes, 3060
Maués - AM
CEP: 96160-000</t>
  </si>
  <si>
    <t>-3.4017826322018845, -57.67271237871616</t>
  </si>
  <si>
    <t>Vandesnei da Silva Araújo
Tel.:(92)3303-7850
E-mail:Vandesnei.araujo@embrapa.br
José Raimundo da Silva Barbosa
Tel.: (92)33037858
E-maol: jose.r.barbosa@embrapa.br</t>
  </si>
  <si>
    <t>Rodovia Manoel Urbano km 13
Iranduba - AM
CEP: 96160-000
Complemento: Estrada do Caldeirão</t>
  </si>
  <si>
    <t>-3.255623323407931,-60.225670045199635</t>
  </si>
  <si>
    <t>Vandesnei da Silva Araújo
Tel.:(92)3303-7850
E-mail:Vandesnei.araujo@embrapa.br</t>
  </si>
  <si>
    <t>Rio Preto da Eva
Presidente Figueiredo, Manaus - AM.
Complemento: Km 54, Estrada ZF-7 / Final</t>
  </si>
  <si>
    <t>-2.432058, -59.562670</t>
  </si>
  <si>
    <t>Av. Jonatas Pedrosa, 369
Centro, Parintins - AM
CEP:69151-030</t>
  </si>
  <si>
    <t>-2.6278514460969435 -56.73425255206623</t>
  </si>
  <si>
    <t>Vandesnei da Silva Araújo
Tel.:(92)3303-7850
E-mail:Vandesnei.araujo@embrapa.br
José Raimundo da Silva Barbosa
Tel.: (92)33037858
E-mail: jose.r.barbosa@embrapa.br</t>
  </si>
  <si>
    <t>BR-174, KM-56
Presidente Figueiredo - AM
CEP: 96160-000</t>
  </si>
  <si>
    <t>-2.5340532929232373, -60.023543689241556</t>
  </si>
  <si>
    <t>Rodovia BR-230, KM 23
Altamira - PA
CEP: 68371-150
Complemento: Trecho Altamira Brasil Novo</t>
  </si>
  <si>
    <t>-5.258525203496911, -49.32490055284253</t>
  </si>
  <si>
    <t>Pedro Celestino Filho
Tel.: (91) 99223-2851
E-mail: pedro.celestino@embrapa.br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</si>
</sst>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"/>
    <numFmt numFmtId="165" formatCode="0.0%"/>
    <numFmt numFmtId="166" formatCode="#,##0_ ;\-#,##0\ "/>
  </numFmts>
  <fonts count="11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i/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name val="Arial"/>
    </font>
    <font>
      <sz val="10"/>
      <color rgb="FF000000"/>
      <name val="Arial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 applyBorder="0" applyProtection="0"/>
    <xf numFmtId="44" fontId="7" fillId="0" borderId="0" applyFont="0" applyFill="0" applyBorder="0" applyAlignment="0" applyProtection="0"/>
  </cellStyleXfs>
  <cellXfs count="66">
    <xf numFmtId="0" fontId="0" fillId="0" borderId="0" xfId="0"/>
    <xf numFmtId="0" fontId="2" fillId="0" borderId="1" xfId="1" applyBorder="1" applyAlignment="1">
      <alignment horizontal="center" vertical="center" wrapText="1"/>
    </xf>
    <xf numFmtId="164" fontId="2" fillId="0" borderId="1" xfId="1" applyNumberFormat="1" applyBorder="1" applyAlignment="1">
      <alignment horizontal="left" vertical="center" wrapText="1"/>
    </xf>
    <xf numFmtId="164" fontId="2" fillId="0" borderId="1" xfId="1" applyNumberForma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4" borderId="1" xfId="1" applyFont="1" applyFill="1" applyBorder="1" applyAlignment="1">
      <alignment horizontal="center" vertical="center" wrapText="1" readingOrder="1"/>
    </xf>
    <xf numFmtId="0" fontId="1" fillId="4" borderId="1" xfId="1" applyFont="1" applyFill="1" applyBorder="1" applyAlignment="1">
      <alignment horizontal="left" vertical="center" wrapText="1" readingOrder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1" fillId="4" borderId="1" xfId="1" applyFont="1" applyFill="1" applyBorder="1" applyAlignment="1">
      <alignment horizontal="left" vertical="center" wrapText="1"/>
    </xf>
    <xf numFmtId="49" fontId="1" fillId="4" borderId="1" xfId="1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4" borderId="1" xfId="1" applyNumberFormat="1" applyFont="1" applyFill="1" applyBorder="1" applyAlignment="1">
      <alignment horizontal="center" vertical="center" wrapText="1" readingOrder="1"/>
    </xf>
    <xf numFmtId="49" fontId="2" fillId="0" borderId="1" xfId="1" applyNumberFormat="1" applyBorder="1" applyAlignment="1">
      <alignment horizontal="center" vertical="center" wrapText="1" readingOrder="1"/>
    </xf>
    <xf numFmtId="49" fontId="3" fillId="0" borderId="0" xfId="0" applyNumberFormat="1" applyFont="1" applyAlignment="1">
      <alignment horizontal="center" readingOrder="1"/>
    </xf>
    <xf numFmtId="49" fontId="2" fillId="0" borderId="1" xfId="1" applyNumberFormat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2" fillId="0" borderId="1" xfId="1" applyBorder="1" applyAlignment="1">
      <alignment horizontal="center" vertical="center" wrapText="1" readingOrder="1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center" vertical="center" readingOrder="1"/>
    </xf>
    <xf numFmtId="0" fontId="2" fillId="0" borderId="0" xfId="1" applyAlignment="1">
      <alignment horizontal="left" vertical="center" wrapText="1"/>
    </xf>
    <xf numFmtId="43" fontId="3" fillId="5" borderId="1" xfId="2" applyNumberFormat="1" applyFont="1" applyFill="1" applyBorder="1" applyAlignment="1">
      <alignment horizontal="left" vertical="center" wrapText="1"/>
    </xf>
    <xf numFmtId="44" fontId="3" fillId="5" borderId="1" xfId="3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6" fontId="3" fillId="5" borderId="1" xfId="2" applyNumberFormat="1" applyFont="1" applyFill="1" applyBorder="1" applyAlignment="1">
      <alignment horizontal="left" vertical="center" wrapText="1"/>
    </xf>
    <xf numFmtId="165" fontId="3" fillId="5" borderId="1" xfId="2" applyNumberFormat="1" applyFont="1" applyFill="1" applyBorder="1" applyAlignment="1">
      <alignment horizontal="left" vertical="center" wrapText="1"/>
    </xf>
    <xf numFmtId="0" fontId="2" fillId="0" borderId="0" xfId="1" applyAlignment="1">
      <alignment horizontal="left" vertical="center"/>
    </xf>
    <xf numFmtId="1" fontId="3" fillId="0" borderId="1" xfId="2" applyNumberFormat="1" applyFont="1" applyBorder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1" fontId="3" fillId="0" borderId="1" xfId="2" applyNumberFormat="1" applyFont="1" applyBorder="1" applyAlignment="1">
      <alignment horizontal="left" vertical="center" wrapText="1"/>
    </xf>
    <xf numFmtId="166" fontId="3" fillId="5" borderId="1" xfId="2" applyNumberFormat="1" applyFont="1" applyFill="1" applyBorder="1" applyAlignment="1">
      <alignment horizontal="center" vertical="center" wrapText="1"/>
    </xf>
    <xf numFmtId="0" fontId="3" fillId="5" borderId="1" xfId="2" applyFont="1" applyFill="1" applyBorder="1" applyAlignment="1">
      <alignment horizontal="left" vertical="center" wrapText="1"/>
    </xf>
    <xf numFmtId="1" fontId="3" fillId="5" borderId="1" xfId="2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5" xfId="0" quotePrefix="1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10" xfId="0" quotePrefix="1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</cellXfs>
  <cellStyles count="4">
    <cellStyle name="Excel Built-in Normal" xfId="2" xr:uid="{00000000-0005-0000-0000-000000000000}"/>
    <cellStyle name="Moeda" xfId="3" builtinId="4"/>
    <cellStyle name="Normal" xfId="0" builtinId="0"/>
    <cellStyle name="Normal 2" xfId="1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53"/>
  <sheetViews>
    <sheetView showGridLines="0" tabSelected="1" zoomScale="90" zoomScaleNormal="90" workbookViewId="0">
      <pane ySplit="3" topLeftCell="A4" activePane="bottomLeft" state="frozen"/>
      <selection pane="bottomLeft" activeCell="A4" sqref="A4"/>
    </sheetView>
  </sheetViews>
  <sheetFormatPr defaultColWidth="9.140625" defaultRowHeight="30" customHeight="1" x14ac:dyDescent="0.25"/>
  <cols>
    <col min="1" max="1" width="15.7109375" style="27" customWidth="1"/>
    <col min="2" max="2" width="15.7109375" style="28" customWidth="1"/>
    <col min="3" max="3" width="20.7109375" style="25" customWidth="1"/>
    <col min="4" max="4" width="60.7109375" style="29" customWidth="1"/>
    <col min="5" max="5" width="70.7109375" style="29" customWidth="1"/>
    <col min="6" max="6" width="20.7109375" style="29" customWidth="1"/>
    <col min="7" max="7" width="30.7109375" style="29" customWidth="1"/>
    <col min="8" max="8" width="15.7109375" style="39" customWidth="1"/>
    <col min="9" max="9" width="50.7109375" style="29" customWidth="1"/>
    <col min="10" max="10" width="15.7109375" style="39" customWidth="1"/>
    <col min="11" max="11" width="30.7109375" style="39" customWidth="1"/>
    <col min="12" max="13" width="15.7109375" style="39" customWidth="1"/>
    <col min="14" max="16" width="30.7109375" style="29" customWidth="1"/>
    <col min="17" max="17" width="40.7109375" style="29" customWidth="1"/>
    <col min="18" max="18" width="30.7109375" style="29" customWidth="1"/>
    <col min="19" max="23" width="20.7109375" style="25" customWidth="1"/>
    <col min="24" max="16384" width="9.140625" style="25"/>
  </cols>
  <sheetData>
    <row r="1" spans="1:23" ht="18" customHeight="1" x14ac:dyDescent="0.2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9"/>
    </row>
    <row r="2" spans="1:23" s="7" customFormat="1" ht="18" customHeight="1" x14ac:dyDescent="0.25">
      <c r="A2" s="50" t="s">
        <v>1</v>
      </c>
      <c r="B2" s="50"/>
      <c r="C2" s="50"/>
      <c r="D2" s="50" t="s">
        <v>2</v>
      </c>
      <c r="E2" s="50"/>
      <c r="F2" s="51" t="s">
        <v>3</v>
      </c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3"/>
      <c r="U2" s="51" t="s">
        <v>4</v>
      </c>
      <c r="V2" s="52"/>
      <c r="W2" s="52"/>
    </row>
    <row r="3" spans="1:23" s="7" customFormat="1" ht="25.5" x14ac:dyDescent="0.25">
      <c r="A3" s="32" t="s">
        <v>5</v>
      </c>
      <c r="B3" s="8" t="s">
        <v>6</v>
      </c>
      <c r="C3" s="8" t="s">
        <v>7</v>
      </c>
      <c r="D3" s="9" t="s">
        <v>8</v>
      </c>
      <c r="E3" s="9" t="s">
        <v>9</v>
      </c>
      <c r="F3" s="8" t="s">
        <v>10</v>
      </c>
      <c r="G3" s="9" t="s">
        <v>11</v>
      </c>
      <c r="H3" s="8" t="s">
        <v>12</v>
      </c>
      <c r="I3" s="9" t="s">
        <v>13</v>
      </c>
      <c r="J3" s="8" t="s">
        <v>12</v>
      </c>
      <c r="K3" s="9" t="s">
        <v>14</v>
      </c>
      <c r="L3" s="8" t="s">
        <v>12</v>
      </c>
      <c r="M3" s="8" t="s">
        <v>15</v>
      </c>
      <c r="N3" s="9" t="s">
        <v>16</v>
      </c>
      <c r="O3" s="9" t="s">
        <v>17</v>
      </c>
      <c r="P3" s="8" t="s">
        <v>18</v>
      </c>
      <c r="Q3" s="8" t="s">
        <v>19</v>
      </c>
      <c r="R3" s="8" t="s">
        <v>20</v>
      </c>
      <c r="S3" s="8" t="s">
        <v>21</v>
      </c>
      <c r="T3" s="8" t="s">
        <v>22</v>
      </c>
      <c r="U3" s="8" t="s">
        <v>23</v>
      </c>
      <c r="V3" s="8" t="s">
        <v>24</v>
      </c>
      <c r="W3" s="8" t="s">
        <v>25</v>
      </c>
    </row>
    <row r="4" spans="1:23" ht="30" customHeight="1" x14ac:dyDescent="0.25">
      <c r="A4" s="26">
        <v>1</v>
      </c>
      <c r="B4" s="5" t="s">
        <v>26</v>
      </c>
      <c r="C4" s="5" t="s">
        <v>27</v>
      </c>
      <c r="D4" s="55" t="s">
        <v>28</v>
      </c>
      <c r="E4" s="56" t="s">
        <v>29</v>
      </c>
      <c r="F4" s="38">
        <v>100</v>
      </c>
      <c r="G4" s="40"/>
      <c r="H4" s="38">
        <f>IF(G4="Circuito Metroethernet",10,IF(G4="Circuito Metroethernet com 5G FWA", 5, IF(G4="Porta IP com túnel GRE",1,0)))</f>
        <v>0</v>
      </c>
      <c r="I4" s="30"/>
      <c r="J4" s="41">
        <f>IF(I4="Fibra óptica", 10,IF(I4="Fibra óptica + Enlace de rádio de frequência licenciada",8,IF(I4="Fibra óptica + Rede móvel 4G/5G",6,IF(I4="Enlace de rádio de frequência licenciada",5,IF(I4="Fibra óptica + Satélite",3,IF(I4="Enlace de rádio de frequência licenciada + Satélite",2,IF(I4="Satélite",1,0)))))))</f>
        <v>0</v>
      </c>
      <c r="K4" s="42"/>
      <c r="L4" s="43">
        <f>IF(K4="Sim, em ambas as pontas",5,IF(K4="Sim, apenas na ponta do PoP",3,IF(K4="Sim, apenas na ponta do Campus",2,IF(K4="Não",1,0))))</f>
        <v>0</v>
      </c>
      <c r="M4" s="43">
        <f>SUM(H4,J4,L4)</f>
        <v>0</v>
      </c>
      <c r="N4" s="30"/>
      <c r="O4" s="30"/>
      <c r="P4" s="35"/>
      <c r="Q4" s="36"/>
      <c r="R4" s="35"/>
      <c r="S4" s="36"/>
      <c r="T4" s="36"/>
      <c r="U4" s="31">
        <v>0</v>
      </c>
      <c r="V4" s="31">
        <v>0</v>
      </c>
      <c r="W4" s="30">
        <f>(U4*24)+V4</f>
        <v>0</v>
      </c>
    </row>
    <row r="5" spans="1:23" ht="30" customHeight="1" x14ac:dyDescent="0.25">
      <c r="A5" s="26">
        <v>2</v>
      </c>
      <c r="B5" s="5" t="s">
        <v>26</v>
      </c>
      <c r="C5" s="5" t="s">
        <v>27</v>
      </c>
      <c r="D5" s="55" t="s">
        <v>28</v>
      </c>
      <c r="E5" s="57" t="s">
        <v>30</v>
      </c>
      <c r="F5" s="38">
        <v>100</v>
      </c>
      <c r="G5" s="40"/>
      <c r="H5" s="38">
        <f t="shared" ref="H5:H9" si="0">IF(G5="Circuito Metroethernet",10,IF(G5="Circuito Metroethernet com 5G FWA", 5, IF(G5="Porta IP com túnel GRE",1,0)))</f>
        <v>0</v>
      </c>
      <c r="I5" s="30"/>
      <c r="J5" s="41">
        <f t="shared" ref="J5:J9" si="1">IF(I5="Fibra óptica", 10,IF(I5="Fibra óptica + Enlace de rádio de frequência licenciada",8,IF(I5="Fibra óptica + Rede móvel 4G/5G",6,IF(I5="Enlace de rádio de frequência licenciada",5,IF(I5="Fibra óptica + Satélite",3,IF(I5="Enlace de rádio de frequência licenciada + Satélite",2,IF(I5="Satélite",1,0)))))))</f>
        <v>0</v>
      </c>
      <c r="K5" s="42"/>
      <c r="L5" s="43">
        <f t="shared" ref="L5:L9" si="2">IF(K5="Sim, em ambas as pontas",5,IF(K5="Sim, apenas na ponta do PoP",3,IF(K5="Sim, apenas na ponta do Campus",2,IF(K5="Não",1,0))))</f>
        <v>0</v>
      </c>
      <c r="M5" s="43">
        <f t="shared" ref="M5:M9" si="3">SUM(H5,J5,L5)</f>
        <v>0</v>
      </c>
      <c r="N5" s="30"/>
      <c r="O5" s="30"/>
      <c r="P5" s="35"/>
      <c r="Q5" s="36"/>
      <c r="R5" s="35"/>
      <c r="S5" s="36"/>
      <c r="T5" s="36"/>
      <c r="U5" s="31">
        <v>0</v>
      </c>
      <c r="V5" s="31">
        <v>0</v>
      </c>
      <c r="W5" s="30">
        <f t="shared" ref="W5:W9" si="4">(U5*24)+V5</f>
        <v>0</v>
      </c>
    </row>
    <row r="6" spans="1:23" ht="30" customHeight="1" x14ac:dyDescent="0.25">
      <c r="A6" s="26">
        <v>3</v>
      </c>
      <c r="B6" s="5" t="s">
        <v>26</v>
      </c>
      <c r="C6" s="5" t="s">
        <v>27</v>
      </c>
      <c r="D6" s="55" t="s">
        <v>28</v>
      </c>
      <c r="E6" s="57" t="s">
        <v>31</v>
      </c>
      <c r="F6" s="38">
        <v>100</v>
      </c>
      <c r="G6" s="40"/>
      <c r="H6" s="38">
        <f t="shared" si="0"/>
        <v>0</v>
      </c>
      <c r="I6" s="30"/>
      <c r="J6" s="41">
        <f t="shared" si="1"/>
        <v>0</v>
      </c>
      <c r="K6" s="42"/>
      <c r="L6" s="43">
        <f t="shared" si="2"/>
        <v>0</v>
      </c>
      <c r="M6" s="43">
        <f t="shared" si="3"/>
        <v>0</v>
      </c>
      <c r="N6" s="30"/>
      <c r="O6" s="30"/>
      <c r="P6" s="35"/>
      <c r="Q6" s="36"/>
      <c r="R6" s="35"/>
      <c r="S6" s="36"/>
      <c r="T6" s="36"/>
      <c r="U6" s="31">
        <v>0</v>
      </c>
      <c r="V6" s="31">
        <v>0</v>
      </c>
      <c r="W6" s="30">
        <f t="shared" si="4"/>
        <v>0</v>
      </c>
    </row>
    <row r="7" spans="1:23" ht="30" customHeight="1" x14ac:dyDescent="0.25">
      <c r="A7" s="26">
        <v>4</v>
      </c>
      <c r="B7" s="5" t="s">
        <v>26</v>
      </c>
      <c r="C7" s="5" t="s">
        <v>27</v>
      </c>
      <c r="D7" s="55" t="s">
        <v>28</v>
      </c>
      <c r="E7" s="57" t="s">
        <v>32</v>
      </c>
      <c r="F7" s="38">
        <v>100</v>
      </c>
      <c r="G7" s="40"/>
      <c r="H7" s="38">
        <f t="shared" si="0"/>
        <v>0</v>
      </c>
      <c r="I7" s="30"/>
      <c r="J7" s="41">
        <f t="shared" si="1"/>
        <v>0</v>
      </c>
      <c r="K7" s="42"/>
      <c r="L7" s="43">
        <f t="shared" si="2"/>
        <v>0</v>
      </c>
      <c r="M7" s="43">
        <f t="shared" si="3"/>
        <v>0</v>
      </c>
      <c r="N7" s="30"/>
      <c r="O7" s="30"/>
      <c r="P7" s="35"/>
      <c r="Q7" s="36"/>
      <c r="R7" s="35"/>
      <c r="S7" s="36"/>
      <c r="T7" s="36"/>
      <c r="U7" s="31">
        <v>0</v>
      </c>
      <c r="V7" s="31">
        <v>0</v>
      </c>
      <c r="W7" s="30">
        <f t="shared" si="4"/>
        <v>0</v>
      </c>
    </row>
    <row r="8" spans="1:23" ht="30" customHeight="1" x14ac:dyDescent="0.25">
      <c r="A8" s="26">
        <v>5</v>
      </c>
      <c r="B8" s="5" t="s">
        <v>26</v>
      </c>
      <c r="C8" s="5" t="s">
        <v>27</v>
      </c>
      <c r="D8" s="55" t="s">
        <v>28</v>
      </c>
      <c r="E8" s="57" t="s">
        <v>33</v>
      </c>
      <c r="F8" s="38">
        <v>100</v>
      </c>
      <c r="G8" s="40"/>
      <c r="H8" s="38">
        <f t="shared" si="0"/>
        <v>0</v>
      </c>
      <c r="I8" s="30"/>
      <c r="J8" s="41">
        <f t="shared" si="1"/>
        <v>0</v>
      </c>
      <c r="K8" s="42"/>
      <c r="L8" s="43">
        <f t="shared" si="2"/>
        <v>0</v>
      </c>
      <c r="M8" s="43">
        <f t="shared" si="3"/>
        <v>0</v>
      </c>
      <c r="N8" s="30"/>
      <c r="O8" s="30"/>
      <c r="P8" s="35"/>
      <c r="Q8" s="36"/>
      <c r="R8" s="35"/>
      <c r="S8" s="36"/>
      <c r="T8" s="36"/>
      <c r="U8" s="31">
        <v>0</v>
      </c>
      <c r="V8" s="31">
        <v>0</v>
      </c>
      <c r="W8" s="30">
        <f t="shared" si="4"/>
        <v>0</v>
      </c>
    </row>
    <row r="9" spans="1:23" ht="30" customHeight="1" x14ac:dyDescent="0.25">
      <c r="A9" s="26">
        <v>6</v>
      </c>
      <c r="B9" s="5" t="s">
        <v>34</v>
      </c>
      <c r="C9" s="5" t="s">
        <v>35</v>
      </c>
      <c r="D9" s="55" t="s">
        <v>28</v>
      </c>
      <c r="E9" s="56" t="s">
        <v>36</v>
      </c>
      <c r="F9" s="38">
        <v>100</v>
      </c>
      <c r="G9" s="40"/>
      <c r="H9" s="38">
        <f t="shared" si="0"/>
        <v>0</v>
      </c>
      <c r="I9" s="30"/>
      <c r="J9" s="41">
        <f t="shared" si="1"/>
        <v>0</v>
      </c>
      <c r="K9" s="42"/>
      <c r="L9" s="43">
        <f t="shared" si="2"/>
        <v>0</v>
      </c>
      <c r="M9" s="43">
        <f t="shared" si="3"/>
        <v>0</v>
      </c>
      <c r="N9" s="30"/>
      <c r="O9" s="30"/>
      <c r="P9" s="35"/>
      <c r="Q9" s="36"/>
      <c r="R9" s="35"/>
      <c r="S9" s="36"/>
      <c r="T9" s="36"/>
      <c r="U9" s="31">
        <v>0</v>
      </c>
      <c r="V9" s="31">
        <v>0</v>
      </c>
      <c r="W9" s="30">
        <f t="shared" si="4"/>
        <v>0</v>
      </c>
    </row>
    <row r="10" spans="1:23" ht="30" customHeight="1" x14ac:dyDescent="0.25">
      <c r="S10" s="29"/>
      <c r="T10" s="29"/>
    </row>
    <row r="11" spans="1:23" ht="60" customHeight="1" x14ac:dyDescent="0.25">
      <c r="A11" s="44" t="s">
        <v>37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6"/>
      <c r="P11" s="16">
        <v>90</v>
      </c>
      <c r="Q11" s="15" t="s">
        <v>38</v>
      </c>
      <c r="R11" s="16" t="s">
        <v>39</v>
      </c>
      <c r="S11" s="17" t="s">
        <v>40</v>
      </c>
      <c r="T11" s="15" t="s">
        <v>41</v>
      </c>
    </row>
    <row r="537" spans="1:1" ht="30" customHeight="1" x14ac:dyDescent="0.25">
      <c r="A537" s="37" t="s">
        <v>42</v>
      </c>
    </row>
    <row r="538" spans="1:1" ht="30" customHeight="1" x14ac:dyDescent="0.25">
      <c r="A538" s="27" t="s">
        <v>43</v>
      </c>
    </row>
    <row r="539" spans="1:1" ht="30" customHeight="1" x14ac:dyDescent="0.25">
      <c r="A539" s="37" t="s">
        <v>44</v>
      </c>
    </row>
    <row r="540" spans="1:1" ht="30" customHeight="1" x14ac:dyDescent="0.25">
      <c r="A540" s="37" t="s">
        <v>45</v>
      </c>
    </row>
    <row r="541" spans="1:1" ht="30" customHeight="1" x14ac:dyDescent="0.25">
      <c r="A541" s="37" t="s">
        <v>46</v>
      </c>
    </row>
    <row r="542" spans="1:1" ht="30" customHeight="1" x14ac:dyDescent="0.25">
      <c r="A542" s="37" t="s">
        <v>47</v>
      </c>
    </row>
    <row r="543" spans="1:1" ht="30" customHeight="1" x14ac:dyDescent="0.25">
      <c r="A543" s="37" t="s">
        <v>48</v>
      </c>
    </row>
    <row r="544" spans="1:1" ht="30" customHeight="1" x14ac:dyDescent="0.25">
      <c r="A544" s="37" t="s">
        <v>49</v>
      </c>
    </row>
    <row r="545" spans="1:1" ht="30" customHeight="1" x14ac:dyDescent="0.25">
      <c r="A545" s="37" t="s">
        <v>50</v>
      </c>
    </row>
    <row r="546" spans="1:1" ht="30" customHeight="1" x14ac:dyDescent="0.25">
      <c r="A546" s="37" t="s">
        <v>51</v>
      </c>
    </row>
    <row r="547" spans="1:1" ht="30" customHeight="1" x14ac:dyDescent="0.25">
      <c r="A547" s="37" t="s">
        <v>52</v>
      </c>
    </row>
    <row r="548" spans="1:1" ht="30" customHeight="1" x14ac:dyDescent="0.25">
      <c r="A548" s="37" t="s">
        <v>53</v>
      </c>
    </row>
    <row r="549" spans="1:1" ht="30" customHeight="1" x14ac:dyDescent="0.25">
      <c r="A549" s="37" t="s">
        <v>54</v>
      </c>
    </row>
    <row r="550" spans="1:1" ht="30" customHeight="1" x14ac:dyDescent="0.25">
      <c r="A550" s="37" t="s">
        <v>55</v>
      </c>
    </row>
    <row r="551" spans="1:1" ht="30" customHeight="1" x14ac:dyDescent="0.25">
      <c r="A551" s="37" t="s">
        <v>56</v>
      </c>
    </row>
    <row r="552" spans="1:1" ht="30" customHeight="1" x14ac:dyDescent="0.25">
      <c r="A552" s="37" t="s">
        <v>57</v>
      </c>
    </row>
    <row r="553" spans="1:1" ht="30" customHeight="1" x14ac:dyDescent="0.25">
      <c r="A553" s="37" t="s">
        <v>58</v>
      </c>
    </row>
  </sheetData>
  <autoFilter ref="A3:U3" xr:uid="{CD43AC81-2875-43F0-9246-6A1A3DF5707C}"/>
  <mergeCells count="6">
    <mergeCell ref="A11:O11"/>
    <mergeCell ref="A1:W1"/>
    <mergeCell ref="A2:C2"/>
    <mergeCell ref="D2:E2"/>
    <mergeCell ref="U2:W2"/>
    <mergeCell ref="F2:T2"/>
  </mergeCells>
  <dataValidations count="4">
    <dataValidation type="list" allowBlank="1" showInputMessage="1" showErrorMessage="1" sqref="N4:N9" xr:uid="{4AB49BDE-0E34-41CF-9E87-C2D18489BDA8}">
      <formula1>$A$547:$A$549</formula1>
    </dataValidation>
    <dataValidation type="list" allowBlank="1" showInputMessage="1" showErrorMessage="1" sqref="G4:G9" xr:uid="{5D054848-2BA2-4EA2-8252-0B3AA4E75797}">
      <formula1>$A$537:$A$539</formula1>
    </dataValidation>
    <dataValidation type="list" allowBlank="1" showInputMessage="1" showErrorMessage="1" sqref="I4:I9" xr:uid="{00000000-0002-0000-0000-000000000000}">
      <formula1>$A$540:$A$546</formula1>
    </dataValidation>
    <dataValidation type="list" allowBlank="1" showInputMessage="1" showErrorMessage="1" sqref="K4:K9" xr:uid="{2188B726-E15C-473A-9D34-B23FC81DF2B6}">
      <formula1>$A$550:$A$553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showGridLines="0" zoomScale="90" zoomScaleNormal="90" workbookViewId="0">
      <pane ySplit="1" topLeftCell="A2" activePane="bottomLeft" state="frozen"/>
      <selection pane="bottomLeft" activeCell="A2" sqref="A2"/>
    </sheetView>
  </sheetViews>
  <sheetFormatPr defaultColWidth="9.140625" defaultRowHeight="70.150000000000006" customHeight="1" x14ac:dyDescent="0.2"/>
  <cols>
    <col min="1" max="1" width="20.7109375" style="4" customWidth="1"/>
    <col min="2" max="2" width="40.7109375" style="4" customWidth="1"/>
    <col min="3" max="3" width="30.7109375" style="23" customWidth="1"/>
    <col min="4" max="4" width="40.7109375" style="4" customWidth="1"/>
    <col min="5" max="5" width="20.7109375" style="4" customWidth="1"/>
    <col min="6" max="16384" width="9.140625" style="4"/>
  </cols>
  <sheetData>
    <row r="1" spans="1:5" ht="30" customHeight="1" x14ac:dyDescent="0.2">
      <c r="A1" s="10" t="s">
        <v>7</v>
      </c>
      <c r="B1" s="11" t="s">
        <v>59</v>
      </c>
      <c r="C1" s="21" t="s">
        <v>60</v>
      </c>
      <c r="D1" s="11" t="s">
        <v>61</v>
      </c>
      <c r="E1" s="10" t="s">
        <v>62</v>
      </c>
    </row>
    <row r="2" spans="1:5" ht="79.900000000000006" customHeight="1" x14ac:dyDescent="0.2">
      <c r="A2" s="5" t="s">
        <v>63</v>
      </c>
      <c r="B2" s="2" t="s">
        <v>64</v>
      </c>
      <c r="C2" s="22" t="s">
        <v>65</v>
      </c>
      <c r="D2" s="6" t="s">
        <v>66</v>
      </c>
      <c r="E2" s="5" t="s">
        <v>67</v>
      </c>
    </row>
    <row r="3" spans="1:5" ht="79.900000000000006" customHeight="1" x14ac:dyDescent="0.2">
      <c r="A3" s="5" t="s">
        <v>68</v>
      </c>
      <c r="B3" s="2" t="s">
        <v>69</v>
      </c>
      <c r="C3" s="22" t="s">
        <v>70</v>
      </c>
      <c r="D3" s="6" t="s">
        <v>71</v>
      </c>
      <c r="E3" s="5" t="s">
        <v>72</v>
      </c>
    </row>
    <row r="4" spans="1:5" ht="79.900000000000006" customHeight="1" x14ac:dyDescent="0.2">
      <c r="A4" s="1" t="s">
        <v>73</v>
      </c>
      <c r="B4" s="2" t="s">
        <v>74</v>
      </c>
      <c r="C4" s="22" t="s">
        <v>75</v>
      </c>
      <c r="D4" s="2" t="s">
        <v>76</v>
      </c>
      <c r="E4" s="3" t="s">
        <v>77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"/>
  <sheetViews>
    <sheetView showGridLines="0" zoomScale="90" zoomScaleNormal="90" workbookViewId="0">
      <pane ySplit="2" topLeftCell="A3" activePane="bottomLeft" state="frozen"/>
      <selection pane="bottomLeft" activeCell="A3" sqref="A3"/>
    </sheetView>
  </sheetViews>
  <sheetFormatPr defaultColWidth="9.140625" defaultRowHeight="12.75" x14ac:dyDescent="0.25"/>
  <cols>
    <col min="1" max="2" width="10.7109375" style="7" customWidth="1"/>
    <col min="3" max="3" width="40.7109375" style="33" customWidth="1"/>
    <col min="4" max="4" width="49.7109375" style="33" customWidth="1"/>
    <col min="5" max="5" width="30.7109375" style="7" customWidth="1"/>
    <col min="6" max="6" width="50.7109375" style="13" customWidth="1"/>
    <col min="7" max="7" width="40.7109375" style="20" customWidth="1"/>
    <col min="8" max="8" width="40.7109375" style="13" customWidth="1"/>
    <col min="9" max="9" width="20.7109375" style="12" customWidth="1"/>
    <col min="10" max="10" width="50.7109375" style="13" customWidth="1"/>
    <col min="11" max="11" width="30.7109375" style="20" customWidth="1"/>
    <col min="12" max="12" width="50.7109375" style="13" customWidth="1"/>
    <col min="13" max="13" width="20.7109375" style="34" customWidth="1"/>
    <col min="14" max="16384" width="9.140625" style="7"/>
  </cols>
  <sheetData>
    <row r="1" spans="1:13" ht="29.25" customHeight="1" x14ac:dyDescent="0.25">
      <c r="A1" s="54" t="s">
        <v>78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ht="30" customHeight="1" x14ac:dyDescent="0.25">
      <c r="A2" s="10" t="s">
        <v>79</v>
      </c>
      <c r="B2" s="10" t="s">
        <v>6</v>
      </c>
      <c r="C2" s="11" t="s">
        <v>8</v>
      </c>
      <c r="D2" s="11" t="s">
        <v>9</v>
      </c>
      <c r="E2" s="10" t="s">
        <v>80</v>
      </c>
      <c r="F2" s="18" t="s">
        <v>81</v>
      </c>
      <c r="G2" s="19" t="s">
        <v>82</v>
      </c>
      <c r="H2" s="11" t="s">
        <v>83</v>
      </c>
      <c r="I2" s="10" t="s">
        <v>7</v>
      </c>
      <c r="J2" s="11" t="s">
        <v>59</v>
      </c>
      <c r="K2" s="21" t="s">
        <v>60</v>
      </c>
      <c r="L2" s="11" t="s">
        <v>61</v>
      </c>
      <c r="M2" s="10" t="s">
        <v>62</v>
      </c>
    </row>
    <row r="3" spans="1:13" ht="90" customHeight="1" x14ac:dyDescent="0.25">
      <c r="A3" s="26">
        <v>1</v>
      </c>
      <c r="B3" s="5" t="s">
        <v>26</v>
      </c>
      <c r="C3" s="55" t="s">
        <v>28</v>
      </c>
      <c r="D3" s="56" t="s">
        <v>29</v>
      </c>
      <c r="E3" s="14">
        <v>100</v>
      </c>
      <c r="F3" s="58" t="s">
        <v>84</v>
      </c>
      <c r="G3" s="59" t="s">
        <v>85</v>
      </c>
      <c r="H3" s="60" t="s">
        <v>86</v>
      </c>
      <c r="I3" s="64" t="s">
        <v>27</v>
      </c>
      <c r="J3" s="2" t="str">
        <f>VLOOKUP(I3,'Endereços Ponta A'!$A$2:$E$4,2,TRUE)</f>
        <v>Universidade Federal do Amazonas (UFAM)
Avenida General Rodrigo Octavio, 6200, Campus Universitário - Setor Norte,
Bloco CTIC, sala PoP-AM / RNP - térreo, Coroado I - Manaus - AM
CEP.: 69080-900</v>
      </c>
      <c r="K3" s="24" t="str">
        <f>VLOOKUP(I3,'Endereços Ponta A'!$A$2:$E$4,3,TRUE)</f>
        <v>-3.088132, -59.964966</v>
      </c>
      <c r="L3" s="2" t="str">
        <f>VLOOKUP(I3,'Endereços Ponta A'!$A$2:$E$4,4,TRUE)</f>
        <v>Nome: Lindomar Costa dos Santos
E-mail: lindomar.santos@pop-am.rnp.br
Tels.: (92) 99113-6034 / (92) 3305-4000 (Ramal 2043)</v>
      </c>
      <c r="M3" s="3" t="str">
        <f>VLOOKUP(I3,'Endereços Ponta A'!$A$2:$E$4,5,TRUE)</f>
        <v>004.378.626/0001-97</v>
      </c>
    </row>
    <row r="4" spans="1:13" ht="90" customHeight="1" x14ac:dyDescent="0.25">
      <c r="A4" s="26">
        <v>2</v>
      </c>
      <c r="B4" s="5" t="s">
        <v>26</v>
      </c>
      <c r="C4" s="55" t="s">
        <v>28</v>
      </c>
      <c r="D4" s="57" t="s">
        <v>30</v>
      </c>
      <c r="E4" s="14">
        <v>100</v>
      </c>
      <c r="F4" s="61" t="s">
        <v>87</v>
      </c>
      <c r="G4" s="62" t="s">
        <v>88</v>
      </c>
      <c r="H4" s="63" t="s">
        <v>89</v>
      </c>
      <c r="I4" s="65" t="s">
        <v>27</v>
      </c>
      <c r="J4" s="2" t="str">
        <f>VLOOKUP(I4,'Endereços Ponta A'!$A$2:$E$4,2,TRUE)</f>
        <v>Universidade Federal do Amazonas (UFAM)
Avenida General Rodrigo Octavio, 6200, Campus Universitário - Setor Norte,
Bloco CTIC, sala PoP-AM / RNP - térreo, Coroado I - Manaus - AM
CEP.: 69080-900</v>
      </c>
      <c r="K4" s="24" t="str">
        <f>VLOOKUP(I4,'Endereços Ponta A'!$A$2:$E$4,3,TRUE)</f>
        <v>-3.088132, -59.964966</v>
      </c>
      <c r="L4" s="2" t="str">
        <f>VLOOKUP(I4,'Endereços Ponta A'!$A$2:$E$4,4,TRUE)</f>
        <v>Nome: Lindomar Costa dos Santos
E-mail: lindomar.santos@pop-am.rnp.br
Tels.: (92) 99113-6034 / (92) 3305-4000 (Ramal 2043)</v>
      </c>
      <c r="M4" s="3" t="str">
        <f>VLOOKUP(I4,'Endereços Ponta A'!$A$2:$E$4,5,TRUE)</f>
        <v>004.378.626/0001-97</v>
      </c>
    </row>
    <row r="5" spans="1:13" ht="90" customHeight="1" x14ac:dyDescent="0.25">
      <c r="A5" s="26">
        <v>3</v>
      </c>
      <c r="B5" s="5" t="s">
        <v>26</v>
      </c>
      <c r="C5" s="55" t="s">
        <v>28</v>
      </c>
      <c r="D5" s="57" t="s">
        <v>31</v>
      </c>
      <c r="E5" s="14">
        <v>100</v>
      </c>
      <c r="F5" s="61" t="s">
        <v>90</v>
      </c>
      <c r="G5" s="62" t="s">
        <v>91</v>
      </c>
      <c r="H5" s="63" t="s">
        <v>86</v>
      </c>
      <c r="I5" s="65" t="s">
        <v>27</v>
      </c>
      <c r="J5" s="2" t="str">
        <f>VLOOKUP(I5,'Endereços Ponta A'!$A$2:$E$4,2,TRUE)</f>
        <v>Universidade Federal do Amazonas (UFAM)
Avenida General Rodrigo Octavio, 6200, Campus Universitário - Setor Norte,
Bloco CTIC, sala PoP-AM / RNP - térreo, Coroado I - Manaus - AM
CEP.: 69080-900</v>
      </c>
      <c r="K5" s="24" t="str">
        <f>VLOOKUP(I5,'Endereços Ponta A'!$A$2:$E$4,3,TRUE)</f>
        <v>-3.088132, -59.964966</v>
      </c>
      <c r="L5" s="2" t="str">
        <f>VLOOKUP(I5,'Endereços Ponta A'!$A$2:$E$4,4,TRUE)</f>
        <v>Nome: Lindomar Costa dos Santos
E-mail: lindomar.santos@pop-am.rnp.br
Tels.: (92) 99113-6034 / (92) 3305-4000 (Ramal 2043)</v>
      </c>
      <c r="M5" s="3" t="str">
        <f>VLOOKUP(I5,'Endereços Ponta A'!$A$2:$E$4,5,TRUE)</f>
        <v>004.378.626/0001-97</v>
      </c>
    </row>
    <row r="6" spans="1:13" ht="90" customHeight="1" x14ac:dyDescent="0.25">
      <c r="A6" s="26">
        <v>4</v>
      </c>
      <c r="B6" s="5" t="s">
        <v>26</v>
      </c>
      <c r="C6" s="55" t="s">
        <v>28</v>
      </c>
      <c r="D6" s="57" t="s">
        <v>32</v>
      </c>
      <c r="E6" s="14">
        <v>100</v>
      </c>
      <c r="F6" s="61" t="s">
        <v>92</v>
      </c>
      <c r="G6" s="62" t="s">
        <v>93</v>
      </c>
      <c r="H6" s="63" t="s">
        <v>94</v>
      </c>
      <c r="I6" s="65" t="s">
        <v>27</v>
      </c>
      <c r="J6" s="2" t="str">
        <f>VLOOKUP(I6,'Endereços Ponta A'!$A$2:$E$4,2,TRUE)</f>
        <v>Universidade Federal do Amazonas (UFAM)
Avenida General Rodrigo Octavio, 6200, Campus Universitário - Setor Norte,
Bloco CTIC, sala PoP-AM / RNP - térreo, Coroado I - Manaus - AM
CEP.: 69080-900</v>
      </c>
      <c r="K6" s="24" t="str">
        <f>VLOOKUP(I6,'Endereços Ponta A'!$A$2:$E$4,3,TRUE)</f>
        <v>-3.088132, -59.964966</v>
      </c>
      <c r="L6" s="2" t="str">
        <f>VLOOKUP(I6,'Endereços Ponta A'!$A$2:$E$4,4,TRUE)</f>
        <v>Nome: Lindomar Costa dos Santos
E-mail: lindomar.santos@pop-am.rnp.br
Tels.: (92) 99113-6034 / (92) 3305-4000 (Ramal 2043)</v>
      </c>
      <c r="M6" s="3" t="str">
        <f>VLOOKUP(I6,'Endereços Ponta A'!$A$2:$E$4,5,TRUE)</f>
        <v>004.378.626/0001-97</v>
      </c>
    </row>
    <row r="7" spans="1:13" ht="90" customHeight="1" x14ac:dyDescent="0.25">
      <c r="A7" s="26">
        <v>5</v>
      </c>
      <c r="B7" s="5" t="s">
        <v>26</v>
      </c>
      <c r="C7" s="55" t="s">
        <v>28</v>
      </c>
      <c r="D7" s="57" t="s">
        <v>33</v>
      </c>
      <c r="E7" s="14">
        <v>100</v>
      </c>
      <c r="F7" s="61" t="s">
        <v>95</v>
      </c>
      <c r="G7" s="62" t="s">
        <v>96</v>
      </c>
      <c r="H7" s="63" t="s">
        <v>94</v>
      </c>
      <c r="I7" s="65" t="s">
        <v>27</v>
      </c>
      <c r="J7" s="2" t="str">
        <f>VLOOKUP(I7,'Endereços Ponta A'!$A$2:$E$4,2,TRUE)</f>
        <v>Universidade Federal do Amazonas (UFAM)
Avenida General Rodrigo Octavio, 6200, Campus Universitário - Setor Norte,
Bloco CTIC, sala PoP-AM / RNP - térreo, Coroado I - Manaus - AM
CEP.: 69080-900</v>
      </c>
      <c r="K7" s="24" t="str">
        <f>VLOOKUP(I7,'Endereços Ponta A'!$A$2:$E$4,3,TRUE)</f>
        <v>-3.088132, -59.964966</v>
      </c>
      <c r="L7" s="2" t="str">
        <f>VLOOKUP(I7,'Endereços Ponta A'!$A$2:$E$4,4,TRUE)</f>
        <v>Nome: Lindomar Costa dos Santos
E-mail: lindomar.santos@pop-am.rnp.br
Tels.: (92) 99113-6034 / (92) 3305-4000 (Ramal 2043)</v>
      </c>
      <c r="M7" s="3" t="str">
        <f>VLOOKUP(I7,'Endereços Ponta A'!$A$2:$E$4,5,TRUE)</f>
        <v>004.378.626/0001-97</v>
      </c>
    </row>
    <row r="8" spans="1:13" ht="90" customHeight="1" x14ac:dyDescent="0.25">
      <c r="A8" s="26">
        <v>6</v>
      </c>
      <c r="B8" s="5" t="s">
        <v>34</v>
      </c>
      <c r="C8" s="55" t="s">
        <v>28</v>
      </c>
      <c r="D8" s="56" t="s">
        <v>36</v>
      </c>
      <c r="E8" s="14">
        <v>100</v>
      </c>
      <c r="F8" s="58" t="s">
        <v>97</v>
      </c>
      <c r="G8" s="59" t="s">
        <v>98</v>
      </c>
      <c r="H8" s="60" t="s">
        <v>99</v>
      </c>
      <c r="I8" s="64" t="s">
        <v>35</v>
      </c>
      <c r="J8" s="2" t="str">
        <f>VLOOKUP(I8,'Endereços Ponta A'!$A$2:$E$4,2,TRUE)</f>
        <v>Ufpa
Rua Augusto Corrêa, 01, Prédio CTIC, Guamá, Belém, PA
CEP.: 66075-110</v>
      </c>
      <c r="K8" s="24" t="str">
        <f>VLOOKUP(I8,'Endereços Ponta A'!$A$2:$E$4,3,TRUE)</f>
        <v>-1.472702,-48.450111</v>
      </c>
      <c r="L8" s="2" t="str">
        <f>VLOOKUP(I8,'Endereços Ponta A'!$A$2:$E$4,4,TRUE)</f>
        <v>Nome: Vanner Vasconcellos
E-mail: vanner@pop-pa.rnp.br
Tels.: (91) 3201-7807 / (91) 3201-7792</v>
      </c>
      <c r="M8" s="3" t="str">
        <f>VLOOKUP(I8,'Endereços Ponta A'!$A$2:$E$4,5,TRUE)</f>
        <v>034.621.748/0001-23</v>
      </c>
    </row>
  </sheetData>
  <autoFilter ref="A2:M2" xr:uid="{4930A2CB-9302-461B-9386-2E0CCB0F0651}"/>
  <mergeCells count="1">
    <mergeCell ref="A1:M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3FE40DBF067FF488038228CE98A93E2" ma:contentTypeVersion="18" ma:contentTypeDescription="Crie um novo documento." ma:contentTypeScope="" ma:versionID="9fb2cbc548016a4d731fc5afa1bba4b3">
  <xsd:schema xmlns:xsd="http://www.w3.org/2001/XMLSchema" xmlns:xs="http://www.w3.org/2001/XMLSchema" xmlns:p="http://schemas.microsoft.com/office/2006/metadata/properties" xmlns:ns2="d390a96d-db97-45e6-b709-fd37e83b62fb" xmlns:ns3="7d7f5f5d-fe7e-4cac-9b01-1bcee1fc4576" targetNamespace="http://schemas.microsoft.com/office/2006/metadata/properties" ma:root="true" ma:fieldsID="1ad9b0454257f435607f84e6fea5c37c" ns2:_="" ns3:_="">
    <xsd:import namespace="d390a96d-db97-45e6-b709-fd37e83b62fb"/>
    <xsd:import namespace="7d7f5f5d-fe7e-4cac-9b01-1bcee1fc45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0a96d-db97-45e6-b709-fd37e83b62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c6d6704-c1be-48d0-823f-e0f8bcbfaa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24" nillable="true" ma:displayName="Status de liberação" ma:internalName="Status_x0020_de_x0020_libera_x00e7__x00e3_o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7f5f5d-fe7e-4cac-9b01-1bcee1fc457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4811b23-b01e-4c3c-983c-f6819dbeee91}" ma:internalName="TaxCatchAll" ma:showField="CatchAllData" ma:web="7d7f5f5d-fe7e-4cac-9b01-1bcee1fc45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90a96d-db97-45e6-b709-fd37e83b62fb">
      <Terms xmlns="http://schemas.microsoft.com/office/infopath/2007/PartnerControls"/>
    </lcf76f155ced4ddcb4097134ff3c332f>
    <TaxCatchAll xmlns="7d7f5f5d-fe7e-4cac-9b01-1bcee1fc4576" xsi:nil="true"/>
    <SharedWithUsers xmlns="7d7f5f5d-fe7e-4cac-9b01-1bcee1fc4576">
      <UserInfo>
        <DisplayName>César Augusto Borges Fraga</DisplayName>
        <AccountId>12</AccountId>
        <AccountType/>
      </UserInfo>
      <UserInfo>
        <DisplayName>Alexander Pereira Victorino</DisplayName>
        <AccountId>72</AccountId>
        <AccountType/>
      </UserInfo>
    </SharedWithUsers>
    <_Flow_SignoffStatus xmlns="d390a96d-db97-45e6-b709-fd37e83b62fb" xsi:nil="true"/>
  </documentManagement>
</p:properties>
</file>

<file path=customXml/itemProps1.xml><?xml version="1.0" encoding="utf-8"?>
<ds:datastoreItem xmlns:ds="http://schemas.openxmlformats.org/officeDocument/2006/customXml" ds:itemID="{52AAB04C-1CAE-4C8C-9743-847C4309A9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B027EF-9E5C-4DB9-986E-3A135589B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0a96d-db97-45e6-b709-fd37e83b62fb"/>
    <ds:schemaRef ds:uri="7d7f5f5d-fe7e-4cac-9b01-1bcee1fc45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7F49C3-1B0B-408D-BE04-D136C9DC1D55}">
  <ds:schemaRefs>
    <ds:schemaRef ds:uri="http://schemas.microsoft.com/office/2006/documentManagement/types"/>
    <ds:schemaRef ds:uri="http://schemas.openxmlformats.org/package/2006/metadata/core-properties"/>
    <ds:schemaRef ds:uri="7d7f5f5d-fe7e-4cac-9b01-1bcee1fc4576"/>
    <ds:schemaRef ds:uri="d390a96d-db97-45e6-b709-fd37e83b62fb"/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Formato da proposta</vt:lpstr>
      <vt:lpstr>Endereços Ponta A</vt:lpstr>
      <vt:lpstr>Endereços Ponta 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2025-04-14T18:53:50Z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0x010100F3FE40DBF067FF488038228CE98A93E2</vt:lpwstr>
  </property>
  <property fmtid="{D5CDD505-2E9C-101B-9397-08002B2CF9AE}" pid="3" name="MediaServiceImageTags">
    <vt:lpwstr/>
  </property>
</Properties>
</file>