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37" documentId="13_ncr:1_{0158A87A-9CB7-4B16-A585-5340D314DA55}" xr6:coauthVersionLast="47" xr6:coauthVersionMax="47" xr10:uidLastSave="{9F418002-7663-4C1E-A2C6-9DF403ADF358}"/>
  <bookViews>
    <workbookView xWindow="-120" yWindow="-120" windowWidth="29040" windowHeight="15720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A'!$A$1:$E$4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4" l="1"/>
  <c r="J18" i="4"/>
  <c r="H18" i="4"/>
  <c r="W18" i="4"/>
  <c r="H5" i="4"/>
  <c r="M5" i="4" s="1"/>
  <c r="J5" i="4"/>
  <c r="L5" i="4"/>
  <c r="W5" i="4"/>
  <c r="H6" i="4"/>
  <c r="M6" i="4" s="1"/>
  <c r="J6" i="4"/>
  <c r="L6" i="4"/>
  <c r="W6" i="4"/>
  <c r="H7" i="4"/>
  <c r="J7" i="4"/>
  <c r="L7" i="4"/>
  <c r="M7" i="4" s="1"/>
  <c r="W7" i="4"/>
  <c r="H8" i="4"/>
  <c r="J8" i="4"/>
  <c r="L8" i="4"/>
  <c r="W8" i="4"/>
  <c r="H9" i="4"/>
  <c r="J9" i="4"/>
  <c r="L9" i="4"/>
  <c r="W9" i="4"/>
  <c r="H10" i="4"/>
  <c r="J10" i="4"/>
  <c r="L10" i="4"/>
  <c r="W10" i="4"/>
  <c r="H11" i="4"/>
  <c r="J11" i="4"/>
  <c r="L11" i="4"/>
  <c r="W11" i="4"/>
  <c r="H12" i="4"/>
  <c r="J12" i="4"/>
  <c r="L12" i="4"/>
  <c r="W12" i="4"/>
  <c r="H13" i="4"/>
  <c r="J13" i="4"/>
  <c r="L13" i="4"/>
  <c r="W13" i="4"/>
  <c r="H14" i="4"/>
  <c r="M14" i="4" s="1"/>
  <c r="J14" i="4"/>
  <c r="L14" i="4"/>
  <c r="W14" i="4"/>
  <c r="H15" i="4"/>
  <c r="J15" i="4"/>
  <c r="L15" i="4"/>
  <c r="W15" i="4"/>
  <c r="H16" i="4"/>
  <c r="J16" i="4"/>
  <c r="L16" i="4"/>
  <c r="W16" i="4"/>
  <c r="H17" i="4"/>
  <c r="J17" i="4"/>
  <c r="L17" i="4"/>
  <c r="W17" i="4"/>
  <c r="W4" i="4"/>
  <c r="J14" i="3"/>
  <c r="K14" i="3"/>
  <c r="L14" i="3"/>
  <c r="M14" i="3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  <c r="J9" i="3"/>
  <c r="K9" i="3"/>
  <c r="L9" i="3"/>
  <c r="M9" i="3"/>
  <c r="L4" i="4"/>
  <c r="J4" i="4"/>
  <c r="H4" i="4"/>
  <c r="M15" i="4" l="1"/>
  <c r="M9" i="4"/>
  <c r="M8" i="4"/>
  <c r="M18" i="4"/>
  <c r="M11" i="4"/>
  <c r="M13" i="4"/>
  <c r="M17" i="4"/>
  <c r="M12" i="4"/>
  <c r="M10" i="4"/>
  <c r="M16" i="4"/>
  <c r="M4" i="4"/>
  <c r="J3" i="3" l="1"/>
  <c r="K3" i="3"/>
  <c r="L3" i="3"/>
  <c r="M3" i="3"/>
  <c r="J10" i="3"/>
  <c r="K10" i="3"/>
  <c r="L10" i="3"/>
  <c r="M10" i="3"/>
  <c r="J11" i="3"/>
  <c r="K11" i="3"/>
  <c r="L11" i="3"/>
  <c r="M11" i="3"/>
  <c r="J12" i="3"/>
  <c r="K12" i="3"/>
  <c r="L12" i="3"/>
  <c r="M12" i="3"/>
  <c r="J13" i="3"/>
  <c r="K13" i="3"/>
  <c r="L13" i="3"/>
  <c r="M13" i="3"/>
  <c r="J15" i="3"/>
  <c r="K15" i="3"/>
  <c r="L15" i="3"/>
  <c r="M15" i="3"/>
  <c r="J16" i="3"/>
  <c r="K16" i="3"/>
  <c r="L16" i="3"/>
  <c r="M16" i="3"/>
  <c r="J17" i="3"/>
  <c r="K17" i="3"/>
  <c r="L17" i="3"/>
  <c r="M17" i="3"/>
</calcChain>
</file>

<file path=xl/sharedStrings.xml><?xml version="1.0" encoding="utf-8"?>
<sst xmlns="http://schemas.openxmlformats.org/spreadsheetml/2006/main" count="248" uniqueCount="145">
  <si>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</si>
  <si>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</si>
  <si>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</si>
  <si>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</si>
  <si>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</si>
  <si>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</si>
  <si>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</si>
  <si>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</si>
  <si>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</si>
  <si>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</si>
  <si>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</si>
  <si>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</si>
  <si>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</si>
  <si>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</si>
  <si>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</si>
  <si>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</si>
  <si>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</si>
  <si>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</si>
  <si>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</si>
  <si>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</si>
  <si>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</si>
  <si>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</si>
  <si>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</si>
  <si>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</si>
  <si>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</si>
  <si>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</si>
  <si>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RS</t>
  </si>
  <si>
    <t>POP-RS</t>
  </si>
  <si>
    <t>Instituto Federal de Educação, Ciência e Tecnologia do Rio Grande do Sul - IFRS</t>
  </si>
  <si>
    <t>Campus Canoas</t>
  </si>
  <si>
    <t>Campus Reitoria</t>
  </si>
  <si>
    <t>Instituto Federal de Educação, Ciência e Tecnologia Farroupilha - IFFARROUPILHA</t>
  </si>
  <si>
    <t>Campus Júlio de Castilho</t>
  </si>
  <si>
    <t>Instituto Federal Sul-Rio-Grandense de Educação, Ciência e Tecnologia - IFSUL</t>
  </si>
  <si>
    <t>Campus Avançado Novo Hamburgo</t>
  </si>
  <si>
    <t>Campus Charqueadas</t>
  </si>
  <si>
    <t>Campus Gravataí</t>
  </si>
  <si>
    <t>Instituto Nacional de Pesquisas Espaciais - INPE</t>
  </si>
  <si>
    <t>Centro Regional Sul de Pesquisas Espaciais</t>
  </si>
  <si>
    <t>Universidade Federal de Santa Maria - UFSM</t>
  </si>
  <si>
    <t>Centro de Apoio à Pesquisa Paleontológica da Quarta Colônia</t>
  </si>
  <si>
    <t>Universidade Federal do Pampa - UNIPAMPA</t>
  </si>
  <si>
    <t>Campus Bagé</t>
  </si>
  <si>
    <t>Campus Itaqui</t>
  </si>
  <si>
    <t>Campus Jaguarão</t>
  </si>
  <si>
    <t>Universidade Federal do Rio Grande - FURG</t>
  </si>
  <si>
    <t>Campus Santo Antônio da Patrulha</t>
  </si>
  <si>
    <t>Universidade Federal do Rio Grande do Sul - UFRGS</t>
  </si>
  <si>
    <t>Campus Litoral Norte</t>
  </si>
  <si>
    <t>Centro de Inovação Litoral</t>
  </si>
  <si>
    <t>SC</t>
  </si>
  <si>
    <t>POP-SC</t>
  </si>
  <si>
    <t>Universidade Federal da Fronteira Sul - UFFS</t>
  </si>
  <si>
    <t>Campus Chapecó</t>
  </si>
  <si>
    <t>Parâmetros técnicos de desempenho mínimos aceitos pela RNP (conforme termo de referência)</t>
  </si>
  <si>
    <t>50 (terrestre) ou 150 (satelital)</t>
  </si>
  <si>
    <t>Entre 95,0% e 100,0%</t>
  </si>
  <si>
    <t>Circuito Metroethernet</t>
  </si>
  <si>
    <t>Circuito Metroethernet com 5G FWA</t>
  </si>
  <si>
    <t>Porta IP com túnel GRE</t>
  </si>
  <si>
    <t>Fibra óptica</t>
  </si>
  <si>
    <t>Fibra óptica + Enlace de rádio de frequência licenciada</t>
  </si>
  <si>
    <t>Fibra óptica + Rede móvel 4G/5G</t>
  </si>
  <si>
    <t>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</si>
  <si>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</si>
  <si>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</si>
  <si>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</si>
  <si>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</si>
  <si>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</si>
  <si>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</si>
  <si>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</si>
  <si>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</si>
  <si>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</si>
  <si>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</si>
  <si>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</si>
  <si>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</si>
  <si>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</si>
  <si>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</si>
  <si>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PoP-PR</t>
  </si>
  <si>
    <t>Ufpr
Centro Politécnico, Jardim das Américas, Curitiba, PR
CEP.: 81531-990</t>
  </si>
  <si>
    <t>-25.449923,-49.230708</t>
  </si>
  <si>
    <t>Nome: Christian Lyra Gomes
E-mail: lyra@pop-pr.rnp.br
Tels.: (41) 3361-3343 / (41) 3361-3491</t>
  </si>
  <si>
    <t>075.095.679/0001-49</t>
  </si>
  <si>
    <t>PoP-RS</t>
  </si>
  <si>
    <t>Ufrgs
Rua Ramiro Barcelos, 2574, Santana, Porto Alegre, RS
CEP.: 90035-003</t>
  </si>
  <si>
    <t>-30.039309,-51.208155</t>
  </si>
  <si>
    <t>Nome: Leandro Bertholdo
E-mail: berthold@pop-rs.rnp.br
Tels.: (51) 3308-5039 / (51) 3308-5042</t>
  </si>
  <si>
    <t>074.704.008/0001-75</t>
  </si>
  <si>
    <t>PoP-SC</t>
  </si>
  <si>
    <t>Ufsc
Núcleo de Processamento de Dados, Campus Universitário Trindade, Florianópolis, SC
CEP.: 88040-900</t>
  </si>
  <si>
    <t>-27.600595,-48.519641</t>
  </si>
  <si>
    <t>Nome: Guilherme Eliseu Rhoden
E-mail: rhoden@pop-sc.rnp.br 
Tels.: (48) 3721-7531 / (48) 3721-7839 / (48) 3721-7535 / (48) 3721-6335</t>
  </si>
  <si>
    <t>083.899.526/0001-82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</si>
  <si>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</si>
  <si>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</si>
  <si>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</si>
  <si>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</si>
  <si>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</si>
  <si>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</si>
  <si>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Rua Doutora Maria Zelia Carneiro De Figueiredo 870 - Canoas - RS</t>
  </si>
  <si>
    <t>-29.899905, -51.150638</t>
  </si>
  <si>
    <t>Nome: Julio Moises Da Silva - E-mail: julio.silva@canoas.ifrs.edu.br - Tel: (   )</t>
  </si>
  <si>
    <t>R General Osório, 348, Centro, Bento Gonçalves - RS</t>
  </si>
  <si>
    <t>-29.168427, -51.513603</t>
  </si>
  <si>
    <t>Nome: Cesar Germano Eltiz - E-mail: cesar.eltz@ifrs.edu.br - Tel:(51) 99185-7507 | (54) 99117-7787 | (54) 3449-3321</t>
  </si>
  <si>
    <t>Estrada Rs-527, S/N - Distrito De Sao Joao Do Barro Preto, Julio De Castilhos S/N - Júlio de Castilhos - RS</t>
  </si>
  <si>
    <t>-29.183727, -53.712538</t>
  </si>
  <si>
    <t>Nome: Peter Prevedello - E-mail: peter.prevedello@iffarroupilha.edu.br - Tel: (   )</t>
  </si>
  <si>
    <t>Rua Pinheiro Machado 205 - Novo Hamburgo - RS</t>
  </si>
  <si>
    <t>-29.7179182, -51.1311209</t>
  </si>
  <si>
    <t>Nome: Carla Simone Guedes Pires - E-mail: carlapires@ifsul.edu.br - Tel: (53 )3026-6252</t>
  </si>
  <si>
    <t>Rua General Balbao 81 - Charqueadas - RS</t>
  </si>
  <si>
    <t>-29.964224, -51.624497</t>
  </si>
  <si>
    <t>Nome: Darling Geruza Araujo Do Rio - E-mail: darling@charqueadas.ifsul.edu.br - Tel: (   )36583775</t>
  </si>
  <si>
    <t>Rua Men De Sa 800 - Gravataí - RS</t>
  </si>
  <si>
    <t>-29.9294242, -51.0390946</t>
  </si>
  <si>
    <t>Nome: Ademir Dorneles De Dorneles - E-mail: ademir.dorneles@poa.ifrs.edu.br - Tel: (51 )8581-3703</t>
  </si>
  <si>
    <t>Avenida Roraima 1000 - Santa Maria - RS</t>
  </si>
  <si>
    <t>-29.712556,-53.717139</t>
  </si>
  <si>
    <t>Nome: Antônio Ésio Marcondes Salgado - E-mail: antonio.esio@inpe.br - Tel: (12 )3208-6071</t>
  </si>
  <si>
    <t>Rua Maximiliano Vizzotto 598 - São João do Polêsine - RS</t>
  </si>
  <si>
    <t>-29.6099498, -53.4472558</t>
  </si>
  <si>
    <t>Nome: Gustavo Zanini Kantorski - E-mail: gustavo@ufsm.br - Tel: (55 )3220-8020</t>
  </si>
  <si>
    <t>Avenida Maria Anunciacao Gomes De Godoy 1650 - Bagé - RS</t>
  </si>
  <si>
    <t>-31.3055071, -54.0646997</t>
  </si>
  <si>
    <t>Nome: Tobias De Medeiros Rodrigues - E-mail: redebage@ntic.unipampa.edu.br - Tel: (53 )9127-4493</t>
  </si>
  <si>
    <t>Rua Luiz Joaquim De Sa Brito S/N - Itaqui - RS</t>
  </si>
  <si>
    <t>-29.156079, -56.550887</t>
  </si>
  <si>
    <t>Nome: Marcos Dias Fagundes - E-mail: redeitaqui@ntic.unipampa.edu.br - Tel: (55 )3421-8410</t>
  </si>
  <si>
    <t>Rua Conselheiro Diana 650 - Jaguarão - RS</t>
  </si>
  <si>
    <t>-32.5552412, -53.3909841</t>
  </si>
  <si>
    <t>Nome: Aline Rossales Sengik - E-mail: redejaguarao@ntic.unipampa.edu.br - Tel: (55 )3261-4269</t>
  </si>
  <si>
    <t>Rua Barão do Cahy 125 - Santo Antônio da Patrulha - RS</t>
  </si>
  <si>
    <t>-29.825444, -50.519628</t>
  </si>
  <si>
    <t>Nome: Luciano Silva Da Silva - E-mail: eqa.sap@furg.br - Tel: (51 )9243-7917</t>
  </si>
  <si>
    <t>Estrada Rs-30, Km 91-92 - Tramandaí - RS</t>
  </si>
  <si>
    <t>-29.9727143,-50.229318</t>
  </si>
  <si>
    <t>Nome: Carlos Eduardo Reis Valadares - E-mail: eduvaladares@cpd.ufrgs.br - Tel: (51 )3308-9701</t>
  </si>
  <si>
    <t>Av. da Igreja, nº 760 - Tramandaí - RS</t>
  </si>
  <si>
    <t>-29.98837, -50.12830</t>
  </si>
  <si>
    <t>Nome: Alexandre Albino Marchi - E-mail: marchi@cpd.ufrgs.br - Tel: (51)3308 5030</t>
  </si>
  <si>
    <t>Rodovia Sc 484 - Km 02 S/N - Chapecó - SC</t>
  </si>
  <si>
    <t>-27.112007, -52.707395</t>
  </si>
  <si>
    <t>Nome: Felipe Volpato - E-mail: felipe@uffs.edu.br - Tel: (   )84368625</t>
  </si>
  <si>
    <t>Entre 0,10% e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</si>
</sst>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2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40625" defaultRowHeight="30" customHeight="1" x14ac:dyDescent="0.25"/>
  <cols>
    <col min="1" max="1" width="15.7109375" style="31" customWidth="1"/>
    <col min="2" max="2" width="15.7109375" style="32" customWidth="1"/>
    <col min="3" max="3" width="20.7109375" style="29" customWidth="1"/>
    <col min="4" max="5" width="60.7109375" style="33" customWidth="1"/>
    <col min="6" max="6" width="20.7109375" style="33" customWidth="1"/>
    <col min="7" max="7" width="30.7109375" style="33" customWidth="1"/>
    <col min="8" max="8" width="15.7109375" style="43" customWidth="1"/>
    <col min="9" max="9" width="50.7109375" style="33" customWidth="1"/>
    <col min="10" max="10" width="15.7109375" style="43" customWidth="1"/>
    <col min="11" max="11" width="30.7109375" style="43" customWidth="1"/>
    <col min="12" max="13" width="15.7109375" style="43" customWidth="1"/>
    <col min="14" max="16" width="30.7109375" style="33" customWidth="1"/>
    <col min="17" max="17" width="40.7109375" style="33" customWidth="1"/>
    <col min="18" max="18" width="30.7109375" style="33" customWidth="1"/>
    <col min="19" max="23" width="20.7109375" style="29" customWidth="1"/>
    <col min="24" max="16384" width="9.140625" style="29"/>
  </cols>
  <sheetData>
    <row r="1" spans="1:23" ht="18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s="9" customFormat="1" ht="18" customHeight="1" x14ac:dyDescent="0.25">
      <c r="A2" s="54" t="s">
        <v>1</v>
      </c>
      <c r="B2" s="54"/>
      <c r="C2" s="54"/>
      <c r="D2" s="54" t="s">
        <v>2</v>
      </c>
      <c r="E2" s="54"/>
      <c r="F2" s="55" t="s">
        <v>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  <c r="U2" s="55" t="s">
        <v>4</v>
      </c>
      <c r="V2" s="56"/>
      <c r="W2" s="56"/>
    </row>
    <row r="3" spans="1:23" s="9" customFormat="1" ht="25.5" x14ac:dyDescent="0.25">
      <c r="A3" s="36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 x14ac:dyDescent="0.25">
      <c r="A4" s="30">
        <v>1</v>
      </c>
      <c r="B4" s="6" t="s">
        <v>26</v>
      </c>
      <c r="C4" s="6" t="s">
        <v>83</v>
      </c>
      <c r="D4" s="1" t="s">
        <v>28</v>
      </c>
      <c r="E4" s="8" t="s">
        <v>29</v>
      </c>
      <c r="F4" s="42">
        <v>1000</v>
      </c>
      <c r="G4" s="44"/>
      <c r="H4" s="42">
        <f>IF(G4="Circuito Metroethernet",10,IF(G4="Circuito Metroethernet com 5G FWA", 5, IF(G4="Porta IP com túnel GRE",1,0)))</f>
        <v>0</v>
      </c>
      <c r="I4" s="34"/>
      <c r="J4" s="45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6"/>
      <c r="L4" s="47">
        <f>IF(K4="Sim, em ambas as pontas",5,IF(K4="Sim, apenas na ponta do PoP",3,IF(K4="Sim, apenas na ponta do Campus",2,IF(K4="Não",1,0))))</f>
        <v>0</v>
      </c>
      <c r="M4" s="47">
        <f>SUM(H4,J4,L4)</f>
        <v>0</v>
      </c>
      <c r="N4" s="34"/>
      <c r="O4" s="34"/>
      <c r="P4" s="39"/>
      <c r="Q4" s="40"/>
      <c r="R4" s="39"/>
      <c r="S4" s="40"/>
      <c r="T4" s="40"/>
      <c r="U4" s="35">
        <v>0</v>
      </c>
      <c r="V4" s="35">
        <v>0</v>
      </c>
      <c r="W4" s="34">
        <f>(U4*24)+V4</f>
        <v>0</v>
      </c>
    </row>
    <row r="5" spans="1:23" ht="30" customHeight="1" x14ac:dyDescent="0.25">
      <c r="A5" s="30">
        <v>2</v>
      </c>
      <c r="B5" s="6" t="s">
        <v>26</v>
      </c>
      <c r="C5" s="6" t="s">
        <v>83</v>
      </c>
      <c r="D5" s="1" t="s">
        <v>28</v>
      </c>
      <c r="E5" s="8" t="s">
        <v>30</v>
      </c>
      <c r="F5" s="42">
        <v>2000</v>
      </c>
      <c r="G5" s="44"/>
      <c r="H5" s="42">
        <f t="shared" ref="H5:H18" si="0">IF(G5="Circuito Metroethernet",10,IF(G5="Circuito Metroethernet com 5G FWA", 5, IF(G5="Porta IP com túnel GRE",1,0)))</f>
        <v>0</v>
      </c>
      <c r="I5" s="34"/>
      <c r="J5" s="45">
        <f t="shared" ref="J5:J18" si="1">IF(I5="Fibra óptica", 10,IF(I5="Fibra óptica + Enlace de rádio de frequência licenciada",8,IF(I5="Fibra óptica + Rede móvel 4G/5G",6,IF(I5="Enlace de rádio de frequência licenciada",5,IF(I5="Fibra óptica + Satélite",3,IF(I5="Enlace de rádio de frequência licenciada + Satélite",2,IF(I5="Satélite",1,0)))))))</f>
        <v>0</v>
      </c>
      <c r="K5" s="46"/>
      <c r="L5" s="47">
        <f t="shared" ref="L5:L16" si="2">IF(K5="Sim, em ambas as pontas",5,IF(K5="Sim, apenas na ponta do PoP",3,IF(K5="Sim, apenas na ponta do Campus",2,IF(K5="Não",1,0))))</f>
        <v>0</v>
      </c>
      <c r="M5" s="47">
        <f t="shared" ref="M5:M16" si="3">SUM(H5,J5,L5)</f>
        <v>0</v>
      </c>
      <c r="N5" s="34"/>
      <c r="O5" s="34"/>
      <c r="P5" s="39"/>
      <c r="Q5" s="40"/>
      <c r="R5" s="39"/>
      <c r="S5" s="40"/>
      <c r="T5" s="40"/>
      <c r="U5" s="35">
        <v>0</v>
      </c>
      <c r="V5" s="35">
        <v>0</v>
      </c>
      <c r="W5" s="34">
        <f t="shared" ref="W5:W17" si="4">(U5*24)+V5</f>
        <v>0</v>
      </c>
    </row>
    <row r="6" spans="1:23" ht="30" customHeight="1" x14ac:dyDescent="0.25">
      <c r="A6" s="30">
        <v>3</v>
      </c>
      <c r="B6" s="6" t="s">
        <v>26</v>
      </c>
      <c r="C6" s="6" t="s">
        <v>83</v>
      </c>
      <c r="D6" s="1" t="s">
        <v>31</v>
      </c>
      <c r="E6" s="8" t="s">
        <v>32</v>
      </c>
      <c r="F6" s="42">
        <v>1000</v>
      </c>
      <c r="G6" s="44"/>
      <c r="H6" s="42">
        <f t="shared" si="0"/>
        <v>0</v>
      </c>
      <c r="I6" s="34"/>
      <c r="J6" s="45">
        <f t="shared" si="1"/>
        <v>0</v>
      </c>
      <c r="K6" s="46"/>
      <c r="L6" s="47">
        <f t="shared" si="2"/>
        <v>0</v>
      </c>
      <c r="M6" s="47">
        <f t="shared" si="3"/>
        <v>0</v>
      </c>
      <c r="N6" s="34"/>
      <c r="O6" s="34"/>
      <c r="P6" s="39"/>
      <c r="Q6" s="40"/>
      <c r="R6" s="39"/>
      <c r="S6" s="40"/>
      <c r="T6" s="40"/>
      <c r="U6" s="35">
        <v>0</v>
      </c>
      <c r="V6" s="35">
        <v>0</v>
      </c>
      <c r="W6" s="34">
        <f t="shared" si="4"/>
        <v>0</v>
      </c>
    </row>
    <row r="7" spans="1:23" ht="30" customHeight="1" x14ac:dyDescent="0.25">
      <c r="A7" s="30">
        <v>4</v>
      </c>
      <c r="B7" s="6" t="s">
        <v>26</v>
      </c>
      <c r="C7" s="6" t="s">
        <v>83</v>
      </c>
      <c r="D7" s="1" t="s">
        <v>33</v>
      </c>
      <c r="E7" s="8" t="s">
        <v>34</v>
      </c>
      <c r="F7" s="42">
        <v>1000</v>
      </c>
      <c r="G7" s="44"/>
      <c r="H7" s="42">
        <f t="shared" si="0"/>
        <v>0</v>
      </c>
      <c r="I7" s="34"/>
      <c r="J7" s="45">
        <f t="shared" si="1"/>
        <v>0</v>
      </c>
      <c r="K7" s="46"/>
      <c r="L7" s="47">
        <f t="shared" si="2"/>
        <v>0</v>
      </c>
      <c r="M7" s="47">
        <f t="shared" si="3"/>
        <v>0</v>
      </c>
      <c r="N7" s="34"/>
      <c r="O7" s="34"/>
      <c r="P7" s="39"/>
      <c r="Q7" s="40"/>
      <c r="R7" s="39"/>
      <c r="S7" s="40"/>
      <c r="T7" s="40"/>
      <c r="U7" s="35">
        <v>0</v>
      </c>
      <c r="V7" s="35">
        <v>0</v>
      </c>
      <c r="W7" s="34">
        <f t="shared" si="4"/>
        <v>0</v>
      </c>
    </row>
    <row r="8" spans="1:23" ht="30" customHeight="1" x14ac:dyDescent="0.25">
      <c r="A8" s="30">
        <v>5</v>
      </c>
      <c r="B8" s="6" t="s">
        <v>26</v>
      </c>
      <c r="C8" s="6" t="s">
        <v>83</v>
      </c>
      <c r="D8" s="1" t="s">
        <v>33</v>
      </c>
      <c r="E8" s="8" t="s">
        <v>35</v>
      </c>
      <c r="F8" s="42">
        <v>1000</v>
      </c>
      <c r="G8" s="44"/>
      <c r="H8" s="42">
        <f t="shared" si="0"/>
        <v>0</v>
      </c>
      <c r="I8" s="34"/>
      <c r="J8" s="45">
        <f t="shared" si="1"/>
        <v>0</v>
      </c>
      <c r="K8" s="46"/>
      <c r="L8" s="47">
        <f t="shared" si="2"/>
        <v>0</v>
      </c>
      <c r="M8" s="47">
        <f t="shared" si="3"/>
        <v>0</v>
      </c>
      <c r="N8" s="34"/>
      <c r="O8" s="34"/>
      <c r="P8" s="39"/>
      <c r="Q8" s="40"/>
      <c r="R8" s="39"/>
      <c r="S8" s="40"/>
      <c r="T8" s="40"/>
      <c r="U8" s="35">
        <v>0</v>
      </c>
      <c r="V8" s="35">
        <v>0</v>
      </c>
      <c r="W8" s="34">
        <f t="shared" si="4"/>
        <v>0</v>
      </c>
    </row>
    <row r="9" spans="1:23" ht="30" customHeight="1" x14ac:dyDescent="0.25">
      <c r="A9" s="30">
        <v>6</v>
      </c>
      <c r="B9" s="6" t="s">
        <v>26</v>
      </c>
      <c r="C9" s="6" t="s">
        <v>83</v>
      </c>
      <c r="D9" s="1" t="s">
        <v>33</v>
      </c>
      <c r="E9" s="8" t="s">
        <v>36</v>
      </c>
      <c r="F9" s="42">
        <v>1000</v>
      </c>
      <c r="G9" s="44"/>
      <c r="H9" s="42">
        <f t="shared" si="0"/>
        <v>0</v>
      </c>
      <c r="I9" s="34"/>
      <c r="J9" s="45">
        <f t="shared" si="1"/>
        <v>0</v>
      </c>
      <c r="K9" s="46"/>
      <c r="L9" s="47">
        <f t="shared" si="2"/>
        <v>0</v>
      </c>
      <c r="M9" s="47">
        <f t="shared" si="3"/>
        <v>0</v>
      </c>
      <c r="N9" s="34"/>
      <c r="O9" s="34"/>
      <c r="P9" s="39"/>
      <c r="Q9" s="40"/>
      <c r="R9" s="39"/>
      <c r="S9" s="40"/>
      <c r="T9" s="40"/>
      <c r="U9" s="35">
        <v>0</v>
      </c>
      <c r="V9" s="35">
        <v>0</v>
      </c>
      <c r="W9" s="34">
        <f t="shared" si="4"/>
        <v>0</v>
      </c>
    </row>
    <row r="10" spans="1:23" ht="30" customHeight="1" x14ac:dyDescent="0.25">
      <c r="A10" s="30">
        <v>7</v>
      </c>
      <c r="B10" s="6" t="s">
        <v>26</v>
      </c>
      <c r="C10" s="6" t="s">
        <v>83</v>
      </c>
      <c r="D10" s="1" t="s">
        <v>37</v>
      </c>
      <c r="E10" s="8" t="s">
        <v>38</v>
      </c>
      <c r="F10" s="42">
        <v>1000</v>
      </c>
      <c r="G10" s="44"/>
      <c r="H10" s="42">
        <f t="shared" si="0"/>
        <v>0</v>
      </c>
      <c r="I10" s="34"/>
      <c r="J10" s="45">
        <f t="shared" si="1"/>
        <v>0</v>
      </c>
      <c r="K10" s="46"/>
      <c r="L10" s="47">
        <f t="shared" si="2"/>
        <v>0</v>
      </c>
      <c r="M10" s="47">
        <f t="shared" si="3"/>
        <v>0</v>
      </c>
      <c r="N10" s="34"/>
      <c r="O10" s="34"/>
      <c r="P10" s="39"/>
      <c r="Q10" s="40"/>
      <c r="R10" s="39"/>
      <c r="S10" s="40"/>
      <c r="T10" s="40"/>
      <c r="U10" s="35">
        <v>0</v>
      </c>
      <c r="V10" s="35">
        <v>0</v>
      </c>
      <c r="W10" s="34">
        <f t="shared" si="4"/>
        <v>0</v>
      </c>
    </row>
    <row r="11" spans="1:23" ht="30" customHeight="1" x14ac:dyDescent="0.25">
      <c r="A11" s="30">
        <v>8</v>
      </c>
      <c r="B11" s="6" t="s">
        <v>26</v>
      </c>
      <c r="C11" s="6" t="s">
        <v>83</v>
      </c>
      <c r="D11" s="1" t="s">
        <v>39</v>
      </c>
      <c r="E11" s="8" t="s">
        <v>40</v>
      </c>
      <c r="F11" s="42">
        <v>1000</v>
      </c>
      <c r="G11" s="44"/>
      <c r="H11" s="42">
        <f t="shared" si="0"/>
        <v>0</v>
      </c>
      <c r="I11" s="34"/>
      <c r="J11" s="45">
        <f t="shared" si="1"/>
        <v>0</v>
      </c>
      <c r="K11" s="46"/>
      <c r="L11" s="47">
        <f t="shared" si="2"/>
        <v>0</v>
      </c>
      <c r="M11" s="47">
        <f t="shared" si="3"/>
        <v>0</v>
      </c>
      <c r="N11" s="34"/>
      <c r="O11" s="34"/>
      <c r="P11" s="39"/>
      <c r="Q11" s="40"/>
      <c r="R11" s="39"/>
      <c r="S11" s="40"/>
      <c r="T11" s="40"/>
      <c r="U11" s="35">
        <v>0</v>
      </c>
      <c r="V11" s="35">
        <v>0</v>
      </c>
      <c r="W11" s="34">
        <f t="shared" si="4"/>
        <v>0</v>
      </c>
    </row>
    <row r="12" spans="1:23" ht="30" customHeight="1" x14ac:dyDescent="0.25">
      <c r="A12" s="30">
        <v>9</v>
      </c>
      <c r="B12" s="6" t="s">
        <v>26</v>
      </c>
      <c r="C12" s="6" t="s">
        <v>83</v>
      </c>
      <c r="D12" s="1" t="s">
        <v>41</v>
      </c>
      <c r="E12" s="8" t="s">
        <v>42</v>
      </c>
      <c r="F12" s="42">
        <v>1000</v>
      </c>
      <c r="G12" s="44"/>
      <c r="H12" s="42">
        <f t="shared" si="0"/>
        <v>0</v>
      </c>
      <c r="I12" s="34"/>
      <c r="J12" s="45">
        <f t="shared" si="1"/>
        <v>0</v>
      </c>
      <c r="K12" s="46"/>
      <c r="L12" s="47">
        <f t="shared" si="2"/>
        <v>0</v>
      </c>
      <c r="M12" s="47">
        <f t="shared" si="3"/>
        <v>0</v>
      </c>
      <c r="N12" s="34"/>
      <c r="O12" s="34"/>
      <c r="P12" s="39"/>
      <c r="Q12" s="40"/>
      <c r="R12" s="39"/>
      <c r="S12" s="40"/>
      <c r="T12" s="40"/>
      <c r="U12" s="35">
        <v>0</v>
      </c>
      <c r="V12" s="35">
        <v>0</v>
      </c>
      <c r="W12" s="34">
        <f t="shared" si="4"/>
        <v>0</v>
      </c>
    </row>
    <row r="13" spans="1:23" ht="30" customHeight="1" x14ac:dyDescent="0.25">
      <c r="A13" s="30">
        <v>10</v>
      </c>
      <c r="B13" s="6" t="s">
        <v>26</v>
      </c>
      <c r="C13" s="6" t="s">
        <v>83</v>
      </c>
      <c r="D13" s="1" t="s">
        <v>41</v>
      </c>
      <c r="E13" s="8" t="s">
        <v>43</v>
      </c>
      <c r="F13" s="42">
        <v>1000</v>
      </c>
      <c r="G13" s="44"/>
      <c r="H13" s="42">
        <f t="shared" si="0"/>
        <v>0</v>
      </c>
      <c r="I13" s="34"/>
      <c r="J13" s="45">
        <f t="shared" si="1"/>
        <v>0</v>
      </c>
      <c r="K13" s="46"/>
      <c r="L13" s="47">
        <f t="shared" si="2"/>
        <v>0</v>
      </c>
      <c r="M13" s="47">
        <f t="shared" si="3"/>
        <v>0</v>
      </c>
      <c r="N13" s="34"/>
      <c r="O13" s="34"/>
      <c r="P13" s="39"/>
      <c r="Q13" s="40"/>
      <c r="R13" s="39"/>
      <c r="S13" s="40"/>
      <c r="T13" s="40"/>
      <c r="U13" s="35">
        <v>0</v>
      </c>
      <c r="V13" s="35">
        <v>0</v>
      </c>
      <c r="W13" s="34">
        <f t="shared" si="4"/>
        <v>0</v>
      </c>
    </row>
    <row r="14" spans="1:23" ht="30" customHeight="1" x14ac:dyDescent="0.25">
      <c r="A14" s="30">
        <v>11</v>
      </c>
      <c r="B14" s="6" t="s">
        <v>26</v>
      </c>
      <c r="C14" s="6" t="s">
        <v>83</v>
      </c>
      <c r="D14" s="1" t="s">
        <v>41</v>
      </c>
      <c r="E14" s="8" t="s">
        <v>44</v>
      </c>
      <c r="F14" s="42">
        <v>1000</v>
      </c>
      <c r="G14" s="44"/>
      <c r="H14" s="42">
        <f t="shared" si="0"/>
        <v>0</v>
      </c>
      <c r="I14" s="34"/>
      <c r="J14" s="45">
        <f t="shared" si="1"/>
        <v>0</v>
      </c>
      <c r="K14" s="46"/>
      <c r="L14" s="47">
        <f t="shared" si="2"/>
        <v>0</v>
      </c>
      <c r="M14" s="47">
        <f t="shared" si="3"/>
        <v>0</v>
      </c>
      <c r="N14" s="34"/>
      <c r="O14" s="34"/>
      <c r="P14" s="39"/>
      <c r="Q14" s="40"/>
      <c r="R14" s="39"/>
      <c r="S14" s="40"/>
      <c r="T14" s="40"/>
      <c r="U14" s="35">
        <v>0</v>
      </c>
      <c r="V14" s="35">
        <v>0</v>
      </c>
      <c r="W14" s="34">
        <f t="shared" si="4"/>
        <v>0</v>
      </c>
    </row>
    <row r="15" spans="1:23" ht="30" customHeight="1" x14ac:dyDescent="0.25">
      <c r="A15" s="30">
        <v>12</v>
      </c>
      <c r="B15" s="6" t="s">
        <v>26</v>
      </c>
      <c r="C15" s="6" t="s">
        <v>83</v>
      </c>
      <c r="D15" s="1" t="s">
        <v>45</v>
      </c>
      <c r="E15" s="8" t="s">
        <v>46</v>
      </c>
      <c r="F15" s="42">
        <v>1000</v>
      </c>
      <c r="G15" s="44"/>
      <c r="H15" s="42">
        <f t="shared" si="0"/>
        <v>0</v>
      </c>
      <c r="I15" s="34"/>
      <c r="J15" s="45">
        <f t="shared" si="1"/>
        <v>0</v>
      </c>
      <c r="K15" s="46"/>
      <c r="L15" s="47">
        <f t="shared" si="2"/>
        <v>0</v>
      </c>
      <c r="M15" s="47">
        <f t="shared" si="3"/>
        <v>0</v>
      </c>
      <c r="N15" s="34"/>
      <c r="O15" s="34"/>
      <c r="P15" s="39"/>
      <c r="Q15" s="40"/>
      <c r="R15" s="39"/>
      <c r="S15" s="40"/>
      <c r="T15" s="40"/>
      <c r="U15" s="35">
        <v>0</v>
      </c>
      <c r="V15" s="35">
        <v>0</v>
      </c>
      <c r="W15" s="34">
        <f t="shared" si="4"/>
        <v>0</v>
      </c>
    </row>
    <row r="16" spans="1:23" ht="30" customHeight="1" x14ac:dyDescent="0.25">
      <c r="A16" s="30">
        <v>13</v>
      </c>
      <c r="B16" s="6" t="s">
        <v>26</v>
      </c>
      <c r="C16" s="6" t="s">
        <v>83</v>
      </c>
      <c r="D16" s="1" t="s">
        <v>47</v>
      </c>
      <c r="E16" s="8" t="s">
        <v>48</v>
      </c>
      <c r="F16" s="42">
        <v>1000</v>
      </c>
      <c r="G16" s="44"/>
      <c r="H16" s="42">
        <f t="shared" si="0"/>
        <v>0</v>
      </c>
      <c r="I16" s="34"/>
      <c r="J16" s="45">
        <f t="shared" si="1"/>
        <v>0</v>
      </c>
      <c r="K16" s="46"/>
      <c r="L16" s="47">
        <f t="shared" si="2"/>
        <v>0</v>
      </c>
      <c r="M16" s="47">
        <f t="shared" si="3"/>
        <v>0</v>
      </c>
      <c r="N16" s="34"/>
      <c r="O16" s="34"/>
      <c r="P16" s="39"/>
      <c r="Q16" s="40"/>
      <c r="R16" s="39"/>
      <c r="S16" s="40"/>
      <c r="T16" s="40"/>
      <c r="U16" s="35">
        <v>0</v>
      </c>
      <c r="V16" s="35">
        <v>0</v>
      </c>
      <c r="W16" s="34">
        <f t="shared" si="4"/>
        <v>0</v>
      </c>
    </row>
    <row r="17" spans="1:23" ht="30" customHeight="1" x14ac:dyDescent="0.25">
      <c r="A17" s="30">
        <v>14</v>
      </c>
      <c r="B17" s="6" t="s">
        <v>26</v>
      </c>
      <c r="C17" s="6" t="s">
        <v>83</v>
      </c>
      <c r="D17" s="1" t="s">
        <v>47</v>
      </c>
      <c r="E17" s="8" t="s">
        <v>49</v>
      </c>
      <c r="F17" s="42">
        <v>1000</v>
      </c>
      <c r="G17" s="44"/>
      <c r="H17" s="42">
        <f t="shared" si="0"/>
        <v>0</v>
      </c>
      <c r="I17" s="34"/>
      <c r="J17" s="45">
        <f t="shared" si="1"/>
        <v>0</v>
      </c>
      <c r="K17" s="46"/>
      <c r="L17" s="47">
        <f>IF(K17="Sim, em ambas as pontas",5,IF(K17="Sim, apenas na ponta do PoP",3,IF(K17="Sim, apenas na ponta do Campus",2,IF(K17="Não",1,0))))</f>
        <v>0</v>
      </c>
      <c r="M17" s="47">
        <f>SUM(H17,J17,L17)</f>
        <v>0</v>
      </c>
      <c r="N17" s="34"/>
      <c r="O17" s="34"/>
      <c r="P17" s="39"/>
      <c r="Q17" s="40"/>
      <c r="R17" s="39"/>
      <c r="S17" s="40"/>
      <c r="T17" s="40"/>
      <c r="U17" s="35">
        <v>0</v>
      </c>
      <c r="V17" s="35">
        <v>0</v>
      </c>
      <c r="W17" s="34">
        <f t="shared" si="4"/>
        <v>0</v>
      </c>
    </row>
    <row r="18" spans="1:23" ht="30" customHeight="1" x14ac:dyDescent="0.25">
      <c r="A18" s="30">
        <v>15</v>
      </c>
      <c r="B18" s="6" t="s">
        <v>50</v>
      </c>
      <c r="C18" s="6" t="s">
        <v>88</v>
      </c>
      <c r="D18" s="1" t="s">
        <v>52</v>
      </c>
      <c r="E18" s="8" t="s">
        <v>53</v>
      </c>
      <c r="F18" s="42">
        <v>4000</v>
      </c>
      <c r="G18" s="44"/>
      <c r="H18" s="42">
        <f t="shared" si="0"/>
        <v>0</v>
      </c>
      <c r="I18" s="34"/>
      <c r="J18" s="45">
        <f t="shared" si="1"/>
        <v>0</v>
      </c>
      <c r="K18" s="46"/>
      <c r="L18" s="47">
        <f>IF(K18="Sim, em ambas as pontas",5,IF(K18="Sim, apenas na ponta do PoP",3,IF(K18="Sim, apenas na ponta do Campus",2,IF(K18="Não",1,0))))</f>
        <v>0</v>
      </c>
      <c r="M18" s="47">
        <f>SUM(H18,J18,L18)</f>
        <v>0</v>
      </c>
      <c r="N18" s="34"/>
      <c r="O18" s="34"/>
      <c r="P18" s="39"/>
      <c r="Q18" s="40"/>
      <c r="R18" s="39"/>
      <c r="S18" s="40"/>
      <c r="T18" s="40"/>
      <c r="U18" s="35">
        <v>0</v>
      </c>
      <c r="V18" s="35">
        <v>0</v>
      </c>
      <c r="W18" s="34">
        <f t="shared" ref="W18" si="5">(U18*24)+V18</f>
        <v>0</v>
      </c>
    </row>
    <row r="19" spans="1:23" ht="30" customHeight="1" x14ac:dyDescent="0.25">
      <c r="S19" s="33"/>
      <c r="T19" s="33"/>
    </row>
    <row r="20" spans="1:23" ht="30" customHeight="1" x14ac:dyDescent="0.25">
      <c r="A20" s="48" t="s">
        <v>54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  <c r="P20" s="18">
        <v>90</v>
      </c>
      <c r="Q20" s="17">
        <v>0.996</v>
      </c>
      <c r="R20" s="18" t="s">
        <v>55</v>
      </c>
      <c r="S20" s="19" t="s">
        <v>144</v>
      </c>
      <c r="T20" s="17" t="s">
        <v>56</v>
      </c>
    </row>
    <row r="546" spans="1:1" ht="30" customHeight="1" x14ac:dyDescent="0.25">
      <c r="A546" s="41" t="s">
        <v>57</v>
      </c>
    </row>
    <row r="547" spans="1:1" ht="30" customHeight="1" x14ac:dyDescent="0.25">
      <c r="A547" s="31" t="s">
        <v>58</v>
      </c>
    </row>
    <row r="548" spans="1:1" ht="30" customHeight="1" x14ac:dyDescent="0.25">
      <c r="A548" s="41" t="s">
        <v>59</v>
      </c>
    </row>
    <row r="549" spans="1:1" ht="30" customHeight="1" x14ac:dyDescent="0.25">
      <c r="A549" s="41" t="s">
        <v>60</v>
      </c>
    </row>
    <row r="550" spans="1:1" ht="30" customHeight="1" x14ac:dyDescent="0.25">
      <c r="A550" s="41" t="s">
        <v>61</v>
      </c>
    </row>
    <row r="551" spans="1:1" ht="30" customHeight="1" x14ac:dyDescent="0.25">
      <c r="A551" s="41" t="s">
        <v>62</v>
      </c>
    </row>
    <row r="552" spans="1:1" ht="30" customHeight="1" x14ac:dyDescent="0.25">
      <c r="A552" s="41" t="s">
        <v>63</v>
      </c>
    </row>
    <row r="553" spans="1:1" ht="30" customHeight="1" x14ac:dyDescent="0.25">
      <c r="A553" s="41" t="s">
        <v>64</v>
      </c>
    </row>
    <row r="554" spans="1:1" ht="30" customHeight="1" x14ac:dyDescent="0.25">
      <c r="A554" s="41" t="s">
        <v>65</v>
      </c>
    </row>
    <row r="555" spans="1:1" ht="30" customHeight="1" x14ac:dyDescent="0.25">
      <c r="A555" s="41" t="s">
        <v>66</v>
      </c>
    </row>
    <row r="556" spans="1:1" ht="30" customHeight="1" x14ac:dyDescent="0.25">
      <c r="A556" s="41" t="s">
        <v>67</v>
      </c>
    </row>
    <row r="557" spans="1:1" ht="30" customHeight="1" x14ac:dyDescent="0.25">
      <c r="A557" s="41" t="s">
        <v>68</v>
      </c>
    </row>
    <row r="558" spans="1:1" ht="30" customHeight="1" x14ac:dyDescent="0.25">
      <c r="A558" s="41" t="s">
        <v>69</v>
      </c>
    </row>
    <row r="559" spans="1:1" ht="30" customHeight="1" x14ac:dyDescent="0.25">
      <c r="A559" s="41" t="s">
        <v>70</v>
      </c>
    </row>
    <row r="560" spans="1:1" ht="30" customHeight="1" x14ac:dyDescent="0.25">
      <c r="A560" s="41" t="s">
        <v>71</v>
      </c>
    </row>
    <row r="561" spans="1:1" ht="30" customHeight="1" x14ac:dyDescent="0.25">
      <c r="A561" s="41" t="s">
        <v>72</v>
      </c>
    </row>
    <row r="562" spans="1:1" ht="30" customHeight="1" x14ac:dyDescent="0.25">
      <c r="A562" s="41" t="s">
        <v>73</v>
      </c>
    </row>
  </sheetData>
  <autoFilter ref="A3:U3" xr:uid="{CD43AC81-2875-43F0-9246-6A1A3DF5707C}"/>
  <mergeCells count="6">
    <mergeCell ref="A20:O20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18" xr:uid="{4AB49BDE-0E34-41CF-9E87-C2D18489BDA8}">
      <formula1>$A$556:$A$558</formula1>
    </dataValidation>
    <dataValidation type="list" allowBlank="1" showInputMessage="1" showErrorMessage="1" sqref="G4:G18" xr:uid="{5D054848-2BA2-4EA2-8252-0B3AA4E75797}">
      <formula1>$A$546:$A$548</formula1>
    </dataValidation>
    <dataValidation type="list" allowBlank="1" showInputMessage="1" showErrorMessage="1" sqref="I4:I18" xr:uid="{00000000-0002-0000-0000-000000000000}">
      <formula1>$A$549:$A$555</formula1>
    </dataValidation>
    <dataValidation type="list" allowBlank="1" showInputMessage="1" showErrorMessage="1" sqref="K4:K18" xr:uid="{2188B726-E15C-473A-9D34-B23FC81DF2B6}">
      <formula1>$A$559:$A$562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70.150000000000006" customHeight="1" x14ac:dyDescent="0.2"/>
  <cols>
    <col min="1" max="1" width="20.7109375" style="5" customWidth="1"/>
    <col min="2" max="2" width="40.7109375" style="5" customWidth="1"/>
    <col min="3" max="3" width="30.7109375" style="27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 x14ac:dyDescent="0.2">
      <c r="A1" s="12" t="s">
        <v>7</v>
      </c>
      <c r="B1" s="13" t="s">
        <v>74</v>
      </c>
      <c r="C1" s="25" t="s">
        <v>75</v>
      </c>
      <c r="D1" s="13" t="s">
        <v>76</v>
      </c>
      <c r="E1" s="12" t="s">
        <v>77</v>
      </c>
    </row>
    <row r="2" spans="1:5" ht="79.900000000000006" customHeight="1" x14ac:dyDescent="0.2">
      <c r="A2" s="2" t="s">
        <v>78</v>
      </c>
      <c r="B2" s="3" t="s">
        <v>79</v>
      </c>
      <c r="C2" s="26" t="s">
        <v>80</v>
      </c>
      <c r="D2" s="3" t="s">
        <v>81</v>
      </c>
      <c r="E2" s="4" t="s">
        <v>82</v>
      </c>
    </row>
    <row r="3" spans="1:5" ht="79.900000000000006" customHeight="1" x14ac:dyDescent="0.2">
      <c r="A3" s="2" t="s">
        <v>83</v>
      </c>
      <c r="B3" s="3" t="s">
        <v>84</v>
      </c>
      <c r="C3" s="26" t="s">
        <v>85</v>
      </c>
      <c r="D3" s="3" t="s">
        <v>86</v>
      </c>
      <c r="E3" s="4" t="s">
        <v>87</v>
      </c>
    </row>
    <row r="4" spans="1:5" ht="79.900000000000006" customHeight="1" x14ac:dyDescent="0.2">
      <c r="A4" s="2" t="s">
        <v>88</v>
      </c>
      <c r="B4" s="3" t="s">
        <v>89</v>
      </c>
      <c r="C4" s="26" t="s">
        <v>90</v>
      </c>
      <c r="D4" s="3" t="s">
        <v>91</v>
      </c>
      <c r="E4" s="4" t="s">
        <v>92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5"/>
  <cols>
    <col min="1" max="2" width="10.7109375" style="9" customWidth="1"/>
    <col min="3" max="4" width="60.7109375" style="37" customWidth="1"/>
    <col min="5" max="5" width="30.7109375" style="9" customWidth="1"/>
    <col min="6" max="6" width="50.7109375" style="15" customWidth="1"/>
    <col min="7" max="7" width="40.7109375" style="24" customWidth="1"/>
    <col min="8" max="8" width="40.7109375" style="15" customWidth="1"/>
    <col min="9" max="9" width="20.7109375" style="14" customWidth="1"/>
    <col min="10" max="10" width="50.7109375" style="15" customWidth="1"/>
    <col min="11" max="11" width="30.7109375" style="24" customWidth="1"/>
    <col min="12" max="12" width="50.7109375" style="15" customWidth="1"/>
    <col min="13" max="13" width="20.7109375" style="38" customWidth="1"/>
    <col min="14" max="16384" width="9.140625" style="9"/>
  </cols>
  <sheetData>
    <row r="1" spans="1:13" ht="29.25" customHeight="1" x14ac:dyDescent="0.25">
      <c r="A1" s="58" t="s">
        <v>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" customHeight="1" x14ac:dyDescent="0.25">
      <c r="A2" s="12" t="s">
        <v>94</v>
      </c>
      <c r="B2" s="12" t="s">
        <v>6</v>
      </c>
      <c r="C2" s="13" t="s">
        <v>8</v>
      </c>
      <c r="D2" s="13" t="s">
        <v>9</v>
      </c>
      <c r="E2" s="12" t="s">
        <v>95</v>
      </c>
      <c r="F2" s="20" t="s">
        <v>96</v>
      </c>
      <c r="G2" s="22" t="s">
        <v>97</v>
      </c>
      <c r="H2" s="13" t="s">
        <v>98</v>
      </c>
      <c r="I2" s="12" t="s">
        <v>7</v>
      </c>
      <c r="J2" s="13" t="s">
        <v>74</v>
      </c>
      <c r="K2" s="25" t="s">
        <v>75</v>
      </c>
      <c r="L2" s="13" t="s">
        <v>76</v>
      </c>
      <c r="M2" s="12" t="s">
        <v>77</v>
      </c>
    </row>
    <row r="3" spans="1:13" ht="38.25" x14ac:dyDescent="0.25">
      <c r="A3" s="16">
        <v>1</v>
      </c>
      <c r="B3" s="21" t="s">
        <v>26</v>
      </c>
      <c r="C3" s="7" t="s">
        <v>28</v>
      </c>
      <c r="D3" s="7" t="s">
        <v>29</v>
      </c>
      <c r="E3" s="16">
        <v>1000</v>
      </c>
      <c r="F3" s="7" t="s">
        <v>99</v>
      </c>
      <c r="G3" s="23" t="s">
        <v>100</v>
      </c>
      <c r="H3" s="7" t="s">
        <v>101</v>
      </c>
      <c r="I3" s="6" t="s">
        <v>27</v>
      </c>
      <c r="J3" s="3" t="str">
        <f>VLOOKUP(I3,'Endereços Ponta A'!$A$2:$E$4,2,TRUE)</f>
        <v>Ufrgs
Rua Ramiro Barcelos, 2574, Santana, Porto Alegre, RS
CEP.: 90035-003</v>
      </c>
      <c r="K3" s="28" t="str">
        <f>VLOOKUP(I3,'Endereços Ponta A'!$A$2:$E$4,3,TRUE)</f>
        <v>-30.039309,-51.208155</v>
      </c>
      <c r="L3" s="3" t="str">
        <f>VLOOKUP(I3,'Endereços Ponta A'!$A$2:$E$4,4,TRUE)</f>
        <v>Nome: Leandro Bertholdo
E-mail: berthold@pop-rs.rnp.br
Tels.: (51) 3308-5039 / (51) 3308-5042</v>
      </c>
      <c r="M3" s="4" t="str">
        <f>VLOOKUP(I3,'Endereços Ponta A'!$A$2:$E$4,5,TRUE)</f>
        <v>074.704.008/0001-75</v>
      </c>
    </row>
    <row r="4" spans="1:13" ht="38.25" x14ac:dyDescent="0.25">
      <c r="A4" s="16">
        <v>2</v>
      </c>
      <c r="B4" s="21" t="s">
        <v>26</v>
      </c>
      <c r="C4" s="7" t="s">
        <v>28</v>
      </c>
      <c r="D4" s="7" t="s">
        <v>30</v>
      </c>
      <c r="E4" s="16">
        <v>2000</v>
      </c>
      <c r="F4" s="7" t="s">
        <v>102</v>
      </c>
      <c r="G4" s="23" t="s">
        <v>103</v>
      </c>
      <c r="H4" s="7" t="s">
        <v>104</v>
      </c>
      <c r="I4" s="6" t="s">
        <v>27</v>
      </c>
      <c r="J4" s="3" t="str">
        <f>VLOOKUP(I4,'Endereços Ponta A'!$A$2:$E$4,2,TRUE)</f>
        <v>Ufrgs
Rua Ramiro Barcelos, 2574, Santana, Porto Alegre, RS
CEP.: 90035-003</v>
      </c>
      <c r="K4" s="28" t="str">
        <f>VLOOKUP(I4,'Endereços Ponta A'!$A$2:$E$4,3,TRUE)</f>
        <v>-30.039309,-51.208155</v>
      </c>
      <c r="L4" s="3" t="str">
        <f>VLOOKUP(I4,'Endereços Ponta A'!$A$2:$E$4,4,TRUE)</f>
        <v>Nome: Leandro Bertholdo
E-mail: berthold@pop-rs.rnp.br
Tels.: (51) 3308-5039 / (51) 3308-5042</v>
      </c>
      <c r="M4" s="4" t="str">
        <f>VLOOKUP(I4,'Endereços Ponta A'!$A$2:$E$4,5,TRUE)</f>
        <v>074.704.008/0001-75</v>
      </c>
    </row>
    <row r="5" spans="1:13" ht="38.25" x14ac:dyDescent="0.25">
      <c r="A5" s="16">
        <v>3</v>
      </c>
      <c r="B5" s="21" t="s">
        <v>26</v>
      </c>
      <c r="C5" s="7" t="s">
        <v>31</v>
      </c>
      <c r="D5" s="7" t="s">
        <v>32</v>
      </c>
      <c r="E5" s="16">
        <v>1000</v>
      </c>
      <c r="F5" s="7" t="s">
        <v>105</v>
      </c>
      <c r="G5" s="23" t="s">
        <v>106</v>
      </c>
      <c r="H5" s="7" t="s">
        <v>107</v>
      </c>
      <c r="I5" s="6" t="s">
        <v>27</v>
      </c>
      <c r="J5" s="3" t="str">
        <f>VLOOKUP(I5,'Endereços Ponta A'!$A$2:$E$4,2,TRUE)</f>
        <v>Ufrgs
Rua Ramiro Barcelos, 2574, Santana, Porto Alegre, RS
CEP.: 90035-003</v>
      </c>
      <c r="K5" s="28" t="str">
        <f>VLOOKUP(I5,'Endereços Ponta A'!$A$2:$E$4,3,TRUE)</f>
        <v>-30.039309,-51.208155</v>
      </c>
      <c r="L5" s="3" t="str">
        <f>VLOOKUP(I5,'Endereços Ponta A'!$A$2:$E$4,4,TRUE)</f>
        <v>Nome: Leandro Bertholdo
E-mail: berthold@pop-rs.rnp.br
Tels.: (51) 3308-5039 / (51) 3308-5042</v>
      </c>
      <c r="M5" s="4" t="str">
        <f>VLOOKUP(I5,'Endereços Ponta A'!$A$2:$E$4,5,TRUE)</f>
        <v>074.704.008/0001-75</v>
      </c>
    </row>
    <row r="6" spans="1:13" ht="38.25" x14ac:dyDescent="0.25">
      <c r="A6" s="16">
        <v>4</v>
      </c>
      <c r="B6" s="21" t="s">
        <v>26</v>
      </c>
      <c r="C6" s="7" t="s">
        <v>33</v>
      </c>
      <c r="D6" s="7" t="s">
        <v>34</v>
      </c>
      <c r="E6" s="16">
        <v>1000</v>
      </c>
      <c r="F6" s="7" t="s">
        <v>108</v>
      </c>
      <c r="G6" s="23" t="s">
        <v>109</v>
      </c>
      <c r="H6" s="7" t="s">
        <v>110</v>
      </c>
      <c r="I6" s="6" t="s">
        <v>27</v>
      </c>
      <c r="J6" s="3" t="str">
        <f>VLOOKUP(I6,'Endereços Ponta A'!$A$2:$E$4,2,TRUE)</f>
        <v>Ufrgs
Rua Ramiro Barcelos, 2574, Santana, Porto Alegre, RS
CEP.: 90035-003</v>
      </c>
      <c r="K6" s="28" t="str">
        <f>VLOOKUP(I6,'Endereços Ponta A'!$A$2:$E$4,3,TRUE)</f>
        <v>-30.039309,-51.208155</v>
      </c>
      <c r="L6" s="3" t="str">
        <f>VLOOKUP(I6,'Endereços Ponta A'!$A$2:$E$4,4,TRUE)</f>
        <v>Nome: Leandro Bertholdo
E-mail: berthold@pop-rs.rnp.br
Tels.: (51) 3308-5039 / (51) 3308-5042</v>
      </c>
      <c r="M6" s="4" t="str">
        <f>VLOOKUP(I6,'Endereços Ponta A'!$A$2:$E$4,5,TRUE)</f>
        <v>074.704.008/0001-75</v>
      </c>
    </row>
    <row r="7" spans="1:13" ht="38.25" x14ac:dyDescent="0.25">
      <c r="A7" s="16">
        <v>5</v>
      </c>
      <c r="B7" s="21" t="s">
        <v>26</v>
      </c>
      <c r="C7" s="7" t="s">
        <v>33</v>
      </c>
      <c r="D7" s="7" t="s">
        <v>35</v>
      </c>
      <c r="E7" s="16">
        <v>1000</v>
      </c>
      <c r="F7" s="7" t="s">
        <v>111</v>
      </c>
      <c r="G7" s="23" t="s">
        <v>112</v>
      </c>
      <c r="H7" s="7" t="s">
        <v>113</v>
      </c>
      <c r="I7" s="6" t="s">
        <v>27</v>
      </c>
      <c r="J7" s="3" t="str">
        <f>VLOOKUP(I7,'Endereços Ponta A'!$A$2:$E$4,2,TRUE)</f>
        <v>Ufrgs
Rua Ramiro Barcelos, 2574, Santana, Porto Alegre, RS
CEP.: 90035-003</v>
      </c>
      <c r="K7" s="28" t="str">
        <f>VLOOKUP(I7,'Endereços Ponta A'!$A$2:$E$4,3,TRUE)</f>
        <v>-30.039309,-51.208155</v>
      </c>
      <c r="L7" s="3" t="str">
        <f>VLOOKUP(I7,'Endereços Ponta A'!$A$2:$E$4,4,TRUE)</f>
        <v>Nome: Leandro Bertholdo
E-mail: berthold@pop-rs.rnp.br
Tels.: (51) 3308-5039 / (51) 3308-5042</v>
      </c>
      <c r="M7" s="4" t="str">
        <f>VLOOKUP(I7,'Endereços Ponta A'!$A$2:$E$4,5,TRUE)</f>
        <v>074.704.008/0001-75</v>
      </c>
    </row>
    <row r="8" spans="1:13" ht="38.25" x14ac:dyDescent="0.25">
      <c r="A8" s="16">
        <v>6</v>
      </c>
      <c r="B8" s="21" t="s">
        <v>26</v>
      </c>
      <c r="C8" s="7" t="s">
        <v>33</v>
      </c>
      <c r="D8" s="7" t="s">
        <v>36</v>
      </c>
      <c r="E8" s="16">
        <v>1000</v>
      </c>
      <c r="F8" s="7" t="s">
        <v>114</v>
      </c>
      <c r="G8" s="23" t="s">
        <v>115</v>
      </c>
      <c r="H8" s="7" t="s">
        <v>116</v>
      </c>
      <c r="I8" s="6" t="s">
        <v>27</v>
      </c>
      <c r="J8" s="3" t="str">
        <f>VLOOKUP(I8,'Endereços Ponta A'!$A$2:$E$4,2,TRUE)</f>
        <v>Ufrgs
Rua Ramiro Barcelos, 2574, Santana, Porto Alegre, RS
CEP.: 90035-003</v>
      </c>
      <c r="K8" s="28" t="str">
        <f>VLOOKUP(I8,'Endereços Ponta A'!$A$2:$E$4,3,TRUE)</f>
        <v>-30.039309,-51.208155</v>
      </c>
      <c r="L8" s="3" t="str">
        <f>VLOOKUP(I8,'Endereços Ponta A'!$A$2:$E$4,4,TRUE)</f>
        <v>Nome: Leandro Bertholdo
E-mail: berthold@pop-rs.rnp.br
Tels.: (51) 3308-5039 / (51) 3308-5042</v>
      </c>
      <c r="M8" s="4" t="str">
        <f>VLOOKUP(I8,'Endereços Ponta A'!$A$2:$E$4,5,TRUE)</f>
        <v>074.704.008/0001-75</v>
      </c>
    </row>
    <row r="9" spans="1:13" ht="38.25" x14ac:dyDescent="0.25">
      <c r="A9" s="16">
        <v>7</v>
      </c>
      <c r="B9" s="21" t="s">
        <v>26</v>
      </c>
      <c r="C9" s="7" t="s">
        <v>37</v>
      </c>
      <c r="D9" s="7" t="s">
        <v>38</v>
      </c>
      <c r="E9" s="16">
        <v>1000</v>
      </c>
      <c r="F9" s="7" t="s">
        <v>117</v>
      </c>
      <c r="G9" s="23" t="s">
        <v>118</v>
      </c>
      <c r="H9" s="7" t="s">
        <v>119</v>
      </c>
      <c r="I9" s="6" t="s">
        <v>27</v>
      </c>
      <c r="J9" s="3" t="str">
        <f>VLOOKUP(I9,'Endereços Ponta A'!$A$2:$E$4,2,TRUE)</f>
        <v>Ufrgs
Rua Ramiro Barcelos, 2574, Santana, Porto Alegre, RS
CEP.: 90035-003</v>
      </c>
      <c r="K9" s="28" t="str">
        <f>VLOOKUP(I9,'Endereços Ponta A'!$A$2:$E$4,3,TRUE)</f>
        <v>-30.039309,-51.208155</v>
      </c>
      <c r="L9" s="3" t="str">
        <f>VLOOKUP(I9,'Endereços Ponta A'!$A$2:$E$4,4,TRUE)</f>
        <v>Nome: Leandro Bertholdo
E-mail: berthold@pop-rs.rnp.br
Tels.: (51) 3308-5039 / (51) 3308-5042</v>
      </c>
      <c r="M9" s="4" t="str">
        <f>VLOOKUP(I9,'Endereços Ponta A'!$A$2:$E$4,5,TRUE)</f>
        <v>074.704.008/0001-75</v>
      </c>
    </row>
    <row r="10" spans="1:13" ht="38.25" x14ac:dyDescent="0.25">
      <c r="A10" s="16">
        <v>8</v>
      </c>
      <c r="B10" s="21" t="s">
        <v>26</v>
      </c>
      <c r="C10" s="7" t="s">
        <v>39</v>
      </c>
      <c r="D10" s="7" t="s">
        <v>40</v>
      </c>
      <c r="E10" s="16">
        <v>1000</v>
      </c>
      <c r="F10" s="7" t="s">
        <v>120</v>
      </c>
      <c r="G10" s="23" t="s">
        <v>121</v>
      </c>
      <c r="H10" s="7" t="s">
        <v>122</v>
      </c>
      <c r="I10" s="6" t="s">
        <v>27</v>
      </c>
      <c r="J10" s="3" t="str">
        <f>VLOOKUP(I10,'Endereços Ponta A'!$A$2:$E$4,2,TRUE)</f>
        <v>Ufrgs
Rua Ramiro Barcelos, 2574, Santana, Porto Alegre, RS
CEP.: 90035-003</v>
      </c>
      <c r="K10" s="28" t="str">
        <f>VLOOKUP(I10,'Endereços Ponta A'!$A$2:$E$4,3,TRUE)</f>
        <v>-30.039309,-51.208155</v>
      </c>
      <c r="L10" s="3" t="str">
        <f>VLOOKUP(I10,'Endereços Ponta A'!$A$2:$E$4,4,TRUE)</f>
        <v>Nome: Leandro Bertholdo
E-mail: berthold@pop-rs.rnp.br
Tels.: (51) 3308-5039 / (51) 3308-5042</v>
      </c>
      <c r="M10" s="4" t="str">
        <f>VLOOKUP(I10,'Endereços Ponta A'!$A$2:$E$4,5,TRUE)</f>
        <v>074.704.008/0001-75</v>
      </c>
    </row>
    <row r="11" spans="1:13" ht="38.25" x14ac:dyDescent="0.25">
      <c r="A11" s="16">
        <v>9</v>
      </c>
      <c r="B11" s="21" t="s">
        <v>26</v>
      </c>
      <c r="C11" s="7" t="s">
        <v>41</v>
      </c>
      <c r="D11" s="7" t="s">
        <v>42</v>
      </c>
      <c r="E11" s="16">
        <v>1000</v>
      </c>
      <c r="F11" s="7" t="s">
        <v>123</v>
      </c>
      <c r="G11" s="23" t="s">
        <v>124</v>
      </c>
      <c r="H11" s="7" t="s">
        <v>125</v>
      </c>
      <c r="I11" s="6" t="s">
        <v>27</v>
      </c>
      <c r="J11" s="3" t="str">
        <f>VLOOKUP(I11,'Endereços Ponta A'!$A$2:$E$4,2,TRUE)</f>
        <v>Ufrgs
Rua Ramiro Barcelos, 2574, Santana, Porto Alegre, RS
CEP.: 90035-003</v>
      </c>
      <c r="K11" s="28" t="str">
        <f>VLOOKUP(I11,'Endereços Ponta A'!$A$2:$E$4,3,TRUE)</f>
        <v>-30.039309,-51.208155</v>
      </c>
      <c r="L11" s="3" t="str">
        <f>VLOOKUP(I11,'Endereços Ponta A'!$A$2:$E$4,4,TRUE)</f>
        <v>Nome: Leandro Bertholdo
E-mail: berthold@pop-rs.rnp.br
Tels.: (51) 3308-5039 / (51) 3308-5042</v>
      </c>
      <c r="M11" s="4" t="str">
        <f>VLOOKUP(I11,'Endereços Ponta A'!$A$2:$E$4,5,TRUE)</f>
        <v>074.704.008/0001-75</v>
      </c>
    </row>
    <row r="12" spans="1:13" ht="38.25" x14ac:dyDescent="0.25">
      <c r="A12" s="16">
        <v>10</v>
      </c>
      <c r="B12" s="21" t="s">
        <v>26</v>
      </c>
      <c r="C12" s="7" t="s">
        <v>41</v>
      </c>
      <c r="D12" s="7" t="s">
        <v>43</v>
      </c>
      <c r="E12" s="16">
        <v>1000</v>
      </c>
      <c r="F12" s="7" t="s">
        <v>126</v>
      </c>
      <c r="G12" s="23" t="s">
        <v>127</v>
      </c>
      <c r="H12" s="7" t="s">
        <v>128</v>
      </c>
      <c r="I12" s="6" t="s">
        <v>27</v>
      </c>
      <c r="J12" s="3" t="str">
        <f>VLOOKUP(I12,'Endereços Ponta A'!$A$2:$E$4,2,TRUE)</f>
        <v>Ufrgs
Rua Ramiro Barcelos, 2574, Santana, Porto Alegre, RS
CEP.: 90035-003</v>
      </c>
      <c r="K12" s="28" t="str">
        <f>VLOOKUP(I12,'Endereços Ponta A'!$A$2:$E$4,3,TRUE)</f>
        <v>-30.039309,-51.208155</v>
      </c>
      <c r="L12" s="3" t="str">
        <f>VLOOKUP(I12,'Endereços Ponta A'!$A$2:$E$4,4,TRUE)</f>
        <v>Nome: Leandro Bertholdo
E-mail: berthold@pop-rs.rnp.br
Tels.: (51) 3308-5039 / (51) 3308-5042</v>
      </c>
      <c r="M12" s="4" t="str">
        <f>VLOOKUP(I12,'Endereços Ponta A'!$A$2:$E$4,5,TRUE)</f>
        <v>074.704.008/0001-75</v>
      </c>
    </row>
    <row r="13" spans="1:13" ht="38.25" x14ac:dyDescent="0.25">
      <c r="A13" s="16">
        <v>11</v>
      </c>
      <c r="B13" s="21" t="s">
        <v>26</v>
      </c>
      <c r="C13" s="7" t="s">
        <v>41</v>
      </c>
      <c r="D13" s="7" t="s">
        <v>44</v>
      </c>
      <c r="E13" s="16">
        <v>1000</v>
      </c>
      <c r="F13" s="7" t="s">
        <v>129</v>
      </c>
      <c r="G13" s="23" t="s">
        <v>130</v>
      </c>
      <c r="H13" s="7" t="s">
        <v>131</v>
      </c>
      <c r="I13" s="6" t="s">
        <v>27</v>
      </c>
      <c r="J13" s="3" t="str">
        <f>VLOOKUP(I13,'Endereços Ponta A'!$A$2:$E$4,2,TRUE)</f>
        <v>Ufrgs
Rua Ramiro Barcelos, 2574, Santana, Porto Alegre, RS
CEP.: 90035-003</v>
      </c>
      <c r="K13" s="28" t="str">
        <f>VLOOKUP(I13,'Endereços Ponta A'!$A$2:$E$4,3,TRUE)</f>
        <v>-30.039309,-51.208155</v>
      </c>
      <c r="L13" s="3" t="str">
        <f>VLOOKUP(I13,'Endereços Ponta A'!$A$2:$E$4,4,TRUE)</f>
        <v>Nome: Leandro Bertholdo
E-mail: berthold@pop-rs.rnp.br
Tels.: (51) 3308-5039 / (51) 3308-5042</v>
      </c>
      <c r="M13" s="4" t="str">
        <f>VLOOKUP(I13,'Endereços Ponta A'!$A$2:$E$4,5,TRUE)</f>
        <v>074.704.008/0001-75</v>
      </c>
    </row>
    <row r="14" spans="1:13" ht="38.25" x14ac:dyDescent="0.25">
      <c r="A14" s="16">
        <v>12</v>
      </c>
      <c r="B14" s="21" t="s">
        <v>26</v>
      </c>
      <c r="C14" s="7" t="s">
        <v>45</v>
      </c>
      <c r="D14" s="7" t="s">
        <v>46</v>
      </c>
      <c r="E14" s="16">
        <v>1000</v>
      </c>
      <c r="F14" s="7" t="s">
        <v>132</v>
      </c>
      <c r="G14" s="23" t="s">
        <v>133</v>
      </c>
      <c r="H14" s="7" t="s">
        <v>134</v>
      </c>
      <c r="I14" s="6" t="s">
        <v>27</v>
      </c>
      <c r="J14" s="3" t="str">
        <f>VLOOKUP(I14,'Endereços Ponta A'!$A$2:$E$4,2,TRUE)</f>
        <v>Ufrgs
Rua Ramiro Barcelos, 2574, Santana, Porto Alegre, RS
CEP.: 90035-003</v>
      </c>
      <c r="K14" s="28" t="str">
        <f>VLOOKUP(I14,'Endereços Ponta A'!$A$2:$E$4,3,TRUE)</f>
        <v>-30.039309,-51.208155</v>
      </c>
      <c r="L14" s="3" t="str">
        <f>VLOOKUP(I14,'Endereços Ponta A'!$A$2:$E$4,4,TRUE)</f>
        <v>Nome: Leandro Bertholdo
E-mail: berthold@pop-rs.rnp.br
Tels.: (51) 3308-5039 / (51) 3308-5042</v>
      </c>
      <c r="M14" s="4" t="str">
        <f>VLOOKUP(I14,'Endereços Ponta A'!$A$2:$E$4,5,TRUE)</f>
        <v>074.704.008/0001-75</v>
      </c>
    </row>
    <row r="15" spans="1:13" ht="38.25" x14ac:dyDescent="0.25">
      <c r="A15" s="16">
        <v>13</v>
      </c>
      <c r="B15" s="21" t="s">
        <v>26</v>
      </c>
      <c r="C15" s="7" t="s">
        <v>47</v>
      </c>
      <c r="D15" s="7" t="s">
        <v>48</v>
      </c>
      <c r="E15" s="16">
        <v>1000</v>
      </c>
      <c r="F15" s="7" t="s">
        <v>135</v>
      </c>
      <c r="G15" s="23" t="s">
        <v>136</v>
      </c>
      <c r="H15" s="7" t="s">
        <v>137</v>
      </c>
      <c r="I15" s="6" t="s">
        <v>27</v>
      </c>
      <c r="J15" s="3" t="str">
        <f>VLOOKUP(I15,'Endereços Ponta A'!$A$2:$E$4,2,TRUE)</f>
        <v>Ufrgs
Rua Ramiro Barcelos, 2574, Santana, Porto Alegre, RS
CEP.: 90035-003</v>
      </c>
      <c r="K15" s="28" t="str">
        <f>VLOOKUP(I15,'Endereços Ponta A'!$A$2:$E$4,3,TRUE)</f>
        <v>-30.039309,-51.208155</v>
      </c>
      <c r="L15" s="3" t="str">
        <f>VLOOKUP(I15,'Endereços Ponta A'!$A$2:$E$4,4,TRUE)</f>
        <v>Nome: Leandro Bertholdo
E-mail: berthold@pop-rs.rnp.br
Tels.: (51) 3308-5039 / (51) 3308-5042</v>
      </c>
      <c r="M15" s="4" t="str">
        <f>VLOOKUP(I15,'Endereços Ponta A'!$A$2:$E$4,5,TRUE)</f>
        <v>074.704.008/0001-75</v>
      </c>
    </row>
    <row r="16" spans="1:13" ht="38.25" x14ac:dyDescent="0.25">
      <c r="A16" s="16">
        <v>14</v>
      </c>
      <c r="B16" s="21" t="s">
        <v>26</v>
      </c>
      <c r="C16" s="7" t="s">
        <v>47</v>
      </c>
      <c r="D16" s="7" t="s">
        <v>49</v>
      </c>
      <c r="E16" s="16">
        <v>1000</v>
      </c>
      <c r="F16" s="7" t="s">
        <v>138</v>
      </c>
      <c r="G16" s="23" t="s">
        <v>139</v>
      </c>
      <c r="H16" s="7" t="s">
        <v>140</v>
      </c>
      <c r="I16" s="6" t="s">
        <v>27</v>
      </c>
      <c r="J16" s="3" t="str">
        <f>VLOOKUP(I16,'Endereços Ponta A'!$A$2:$E$4,2,TRUE)</f>
        <v>Ufrgs
Rua Ramiro Barcelos, 2574, Santana, Porto Alegre, RS
CEP.: 90035-003</v>
      </c>
      <c r="K16" s="28" t="str">
        <f>VLOOKUP(I16,'Endereços Ponta A'!$A$2:$E$4,3,TRUE)</f>
        <v>-30.039309,-51.208155</v>
      </c>
      <c r="L16" s="3" t="str">
        <f>VLOOKUP(I16,'Endereços Ponta A'!$A$2:$E$4,4,TRUE)</f>
        <v>Nome: Leandro Bertholdo
E-mail: berthold@pop-rs.rnp.br
Tels.: (51) 3308-5039 / (51) 3308-5042</v>
      </c>
      <c r="M16" s="4" t="str">
        <f>VLOOKUP(I16,'Endereços Ponta A'!$A$2:$E$4,5,TRUE)</f>
        <v>074.704.008/0001-75</v>
      </c>
    </row>
    <row r="17" spans="1:13" ht="51" x14ac:dyDescent="0.25">
      <c r="A17" s="16">
        <v>15</v>
      </c>
      <c r="B17" s="21" t="s">
        <v>50</v>
      </c>
      <c r="C17" s="7" t="s">
        <v>52</v>
      </c>
      <c r="D17" s="7" t="s">
        <v>53</v>
      </c>
      <c r="E17" s="16">
        <v>4000</v>
      </c>
      <c r="F17" s="7" t="s">
        <v>141</v>
      </c>
      <c r="G17" s="23" t="s">
        <v>142</v>
      </c>
      <c r="H17" s="7" t="s">
        <v>143</v>
      </c>
      <c r="I17" s="6" t="s">
        <v>51</v>
      </c>
      <c r="J17" s="3" t="str">
        <f>VLOOKUP(I17,'Endereços Ponta A'!$A$2:$E$4,2,TRUE)</f>
        <v>Ufsc
Núcleo de Processamento de Dados, Campus Universitário Trindade, Florianópolis, SC
CEP.: 88040-900</v>
      </c>
      <c r="K17" s="28" t="str">
        <f>VLOOKUP(I17,'Endereços Ponta A'!$A$2:$E$4,3,TRUE)</f>
        <v>-27.600595,-48.519641</v>
      </c>
      <c r="L17" s="3" t="str">
        <f>VLOOKUP(I17,'Endereços Ponta A'!$A$2:$E$4,4,TRUE)</f>
        <v>Nome: Guilherme Eliseu Rhoden
E-mail: rhoden@pop-sc.rnp.br 
Tels.: (48) 3721-7531 / (48) 3721-7839 / (48) 3721-7535 / (48) 3721-6335</v>
      </c>
      <c r="M17" s="4" t="str">
        <f>VLOOKUP(I17,'Endereços Ponta A'!$A$2:$E$4,5,TRUE)</f>
        <v>083.899.526/0001-82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F49C3-1B0B-408D-BE04-D136C9DC1D55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d7f5f5d-fe7e-4cac-9b01-1bcee1fc4576"/>
    <ds:schemaRef ds:uri="http://schemas.microsoft.com/office/2006/metadata/properties"/>
    <ds:schemaRef ds:uri="http://purl.org/dc/elements/1.1/"/>
    <ds:schemaRef ds:uri="http://schemas.microsoft.com/office/2006/documentManagement/types"/>
    <ds:schemaRef ds:uri="d390a96d-db97-45e6-b709-fd37e83b62f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2025-04-30T18:52:22Z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