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4"/>
  <workbookPr/>
  <mc:AlternateContent xmlns:mc="http://schemas.openxmlformats.org/markup-compatibility/2006">
    <mc:Choice Requires="x15">
      <x15ac:absPath xmlns:x15ac="http://schemas.microsoft.com/office/spreadsheetml/2010/11/ac" url="https://nasnuvensrnp.sharepoint.com/sites/conecta-ga-cdn/Shared Documents/INFRA-POPS/01- INFRA-POPs/01 - PoPs/PoP-GO/04 - REVITALIZAÇÃO-2025/03 - CONTRATAÇÃO OBRA/"/>
    </mc:Choice>
  </mc:AlternateContent>
  <xr:revisionPtr revIDLastSave="6" documentId="8_{ADF15650-4514-449F-A04B-880955A2107E}" xr6:coauthVersionLast="47" xr6:coauthVersionMax="47" xr10:uidLastSave="{844B69CF-A00A-43CB-AAA0-5EA18497D62E}"/>
  <bookViews>
    <workbookView xWindow="-110" yWindow="-110" windowWidth="25820" windowHeight="15500" tabRatio="699" firstSheet="1" activeTab="1" xr2:uid="{00000000-000D-0000-FFFF-FFFF00000000}"/>
  </bookViews>
  <sheets>
    <sheet name="Resumo" sheetId="1" r:id="rId1"/>
    <sheet name="Sintética" sheetId="2" r:id="rId2"/>
  </sheets>
  <definedNames>
    <definedName name="_xlnm._FilterDatabase" localSheetId="1" hidden="1">Sintética!$A$1:$BB$610</definedName>
    <definedName name="AC">#REF!</definedName>
    <definedName name="_xlnm.Print_Area" localSheetId="0">Resumo!$A$1:$G$49</definedName>
    <definedName name="_xlnm.Print_Area" localSheetId="1">Sintética!$A$1:$R$609</definedName>
    <definedName name="B">#REF!</definedName>
    <definedName name="DF">#REF!</definedName>
    <definedName name="DS">#REF!</definedName>
    <definedName name="EXCEL">#REF!</definedName>
    <definedName name="Excel_BuiltIn__FilterDatabase_1">#REF!</definedName>
    <definedName name="Excel_BuiltIn__FilterDatabase_2">#REF!</definedName>
    <definedName name="Excel_BuiltIn__FilterDatabase_2_1">NA()</definedName>
    <definedName name="Excel_BuiltIn__FilterDatabase_2_1_1">#REF!</definedName>
    <definedName name="Excel_BuiltIn__FilterDatabase_3">#REF!</definedName>
    <definedName name="Excel_BuiltIn_Print_Area_1_1">"$#REF!.$C$1:$L$291"</definedName>
    <definedName name="Excel_BuiltIn_Print_Area_1_1_1">"$#REF!.$C$1:$L$291"</definedName>
    <definedName name="Excel_BuiltIn_Print_Area_1_1_1_1">"$#REF!.$C$1:$L$291"</definedName>
    <definedName name="Excel_BuiltIn_Print_Area_1_1_1_1_1">"$#REF!.$C$1:$L$291"</definedName>
    <definedName name="Excel_BuiltIn_Print_Area_1_1_1_1_1_1">"$#REF!.$C$1:$L$291"</definedName>
    <definedName name="Excel_BuiltIn_Print_Area_1_1_1_1_1_1_1">"$#REF!.$C$1:$L$291"</definedName>
    <definedName name="Excel_BuiltIn_Print_Area_1_1_1_1_1_1_1_1">"$#REF!.$C$1:$L$291"</definedName>
    <definedName name="Excel_BuiltIn_Print_Area_1_1_1_1_1_1_1_1_1">"$#REF!.$C$1:$L$291"</definedName>
    <definedName name="Excel_BuiltIn_Print_Area_1_1_1_1_1_1_1_1_1_1">NA()</definedName>
    <definedName name="Excel_BuiltIn_Print_Area_1_1_1_1_1_1_1_1_1_1_1">NA()</definedName>
    <definedName name="Excel_BuiltIn_Print_Area_1_1_1_1_1_1_3">NA()</definedName>
    <definedName name="Excel_BuiltIn_Print_Area_1_1_1_1_1_1_4">NA()</definedName>
    <definedName name="Excel_BuiltIn_Print_Area_1_1_1_1_1_1_4_2">#REF!</definedName>
    <definedName name="Excel_BuiltIn_Print_Area_1_1_1_1_1_3">NA()</definedName>
    <definedName name="Excel_BuiltIn_Print_Area_1_1_1_1_1_4">NA()</definedName>
    <definedName name="Excel_BuiltIn_Print_Area_1_1_1_1_1_4_2">#REF!</definedName>
    <definedName name="Excel_BuiltIn_Print_Area_1_1_1_1_3">NA()</definedName>
    <definedName name="Excel_BuiltIn_Print_Area_1_1_1_1_4">NA()</definedName>
    <definedName name="Excel_BuiltIn_Print_Area_1_1_1_1_4_2">#REF!</definedName>
    <definedName name="Excel_BuiltIn_Print_Area_1_1_1_3">NA()</definedName>
    <definedName name="Excel_BuiltIn_Print_Area_1_1_1_4">NA()</definedName>
    <definedName name="Excel_BuiltIn_Print_Area_1_1_1_4_2">#REF!</definedName>
    <definedName name="Excel_BuiltIn_Print_Area_1_1_3">NA()</definedName>
    <definedName name="Excel_BuiltIn_Print_Area_1_1_3_1">NA()</definedName>
    <definedName name="Excel_BuiltIn_Print_Area_1_1_4">NA()</definedName>
    <definedName name="Excel_BuiltIn_Print_Area_1_1_4_2">#REF!</definedName>
    <definedName name="Excel_BuiltIn_Print_Area_2_1">"$#REF!.$C$1:$M$291"</definedName>
    <definedName name="Excel_BuiltIn_Print_Area_2_1_1">NA()</definedName>
    <definedName name="Excel_BuiltIn_Print_Area_2_1_1_1">"$#REF!.$A$1:$BN$17"</definedName>
    <definedName name="Excel_BuiltIn_Print_Area_3_1">"$#REF!.$C$1:$Z$574"</definedName>
    <definedName name="Excel_BuiltIn_Print_Area_3_1_1">"$#REF!.$C$1:$Z$576"</definedName>
    <definedName name="Excel_BuiltIn_Print_Area_3_1_1_1">NA()</definedName>
    <definedName name="Excel_BuiltIn_Print_Area_3_1_2">NA()</definedName>
    <definedName name="Excel_BuiltIn_Print_Area_3_3">"$#REF!.$A$1:$BN$17"</definedName>
    <definedName name="Excel_BuiltIn_Print_Titles_1">"$#REF!.$A$1:$AMJ$9"</definedName>
    <definedName name="Excel_BuiltIn_Print_Titles_1_1">"$#REF!.$B$1:$C$9"</definedName>
    <definedName name="Excel_BuiltIn_Print_Titles_1_1_1">"$#REF!.$A$1:$C$291"</definedName>
    <definedName name="Excel_BuiltIn_Print_Titles_1_1_2">NA()</definedName>
    <definedName name="Excel_BuiltIn_Print_Titles_2_1">"$#REF!.$A$9:$AMJ$17"</definedName>
    <definedName name="Excel_BuiltIn_Print_Titles_3_1">"$#REF!.$A$1:$AMJ$17"</definedName>
    <definedName name="Excel_BuiltIn_Print_Titles_3_1_1">"$#REF!.$A$9:$AMJ$17"</definedName>
    <definedName name="I.">#REF!</definedName>
    <definedName name="L.">#REF!</definedName>
    <definedName name="R.">#REF!</definedName>
    <definedName name="SG">#REF!</definedName>
    <definedName name="_xlnm.Print_Titles" localSheetId="0">Resumo!$1:$11</definedName>
    <definedName name="_xlnm.Print_Titles" localSheetId="1">Sintética!$1:$15</definedName>
    <definedName name="Z_00637FDD_F319_4ACF_AB0F_BCC2B692712C_.wvu.FilterData" localSheetId="1" hidden="1">Sintética!$D$581:$F$591</definedName>
    <definedName name="Z_01A0E130_7BCC_490B_BA25_443CA6C3A376_.wvu.FilterData" localSheetId="1" hidden="1">Sintética!$A$1:$T$602</definedName>
    <definedName name="Z_021A9765_BAE0_422A_870A_EFED6BF37AB3_.wvu.FilterData" localSheetId="1" hidden="1">Sintética!$A$1:$T$602</definedName>
    <definedName name="Z_02DF044D_4AE9_4C7F_B79B_B99A55999B5A_.wvu.FilterData" localSheetId="1" hidden="1">Sintética!$A$1:$S$602</definedName>
    <definedName name="Z_03C2765D_2AEC_45A5_BB51_678813B06254_.wvu.FilterData" localSheetId="1" hidden="1">Sintética!$A$1:$T$602</definedName>
    <definedName name="Z_04C86F09_CC64_47BB_B0C8_E28BFF0FC65C_.wvu.FilterData" localSheetId="1" hidden="1">Sintética!$A$1:$T$602</definedName>
    <definedName name="Z_0549B020_AD2F_4F2C_B6A1_4C7006127F71_.wvu.FilterData" localSheetId="1" hidden="1">Sintética!$A$1:$T$602</definedName>
    <definedName name="Z_071257A7_6898_4B5D_98AF_FA8A0B1F86A5_.wvu.FilterData" localSheetId="1" hidden="1">Sintética!$A$42:$AZ$597</definedName>
    <definedName name="Z_09CFE204_DBFD_4ADA_B8F7_30437E24B6E2_.wvu.FilterData" localSheetId="1" hidden="1">Sintética!$A$1:$T$629</definedName>
    <definedName name="Z_0AE501BD_A551_497A_8B8B_61F36377030E_.wvu.FilterData" localSheetId="1" hidden="1">Sintética!$A$42:$AZ$597</definedName>
    <definedName name="Z_0BF49525_37B6_4CC5_AC04_0FC3BCE80499_.wvu.FilterData" localSheetId="1" hidden="1">Sintética!$D$581:$F$591</definedName>
    <definedName name="Z_0C2E8752_567F_432A_AE42_8B58711606C3_.wvu.FilterData" localSheetId="1" hidden="1">Sintética!$A$42:$AZ$597</definedName>
    <definedName name="Z_0CC55287_7A2A_46BC_BE67_3069A652E375_.wvu.FilterData" localSheetId="1" hidden="1">Sintética!$A$1:$T$602</definedName>
    <definedName name="Z_0DF79AA0_EA58_410D_B7F2_52819F3A52D1_.wvu.FilterData" localSheetId="1" hidden="1">Sintética!$A$1:$T$602</definedName>
    <definedName name="Z_11C8E265_DB0D_43A2_AEBF_2DDF77F09069_.wvu.FilterData" localSheetId="1" hidden="1">Sintética!$A$581:$U$591</definedName>
    <definedName name="Z_11F32814_9A45_4CBA_AA80_2BAF1816F5A6_.wvu.FilterData" localSheetId="1" hidden="1">Sintética!$A$1:$T$602</definedName>
    <definedName name="Z_151B564A_E483_4441_B496_94594A6981F8_.wvu.FilterData" localSheetId="1" hidden="1">Sintética!$A$16:$R$597</definedName>
    <definedName name="Z_151EE3F2_A835_4E2A_99EB_48A21243EAE9_.wvu.FilterData" localSheetId="1" hidden="1">Sintética!$A$1:$T$602</definedName>
    <definedName name="Z_1525AFAC_B380_433C_8C3C_7B51AF7ECB65_.wvu.FilterData" localSheetId="1" hidden="1">Sintética!$A$1:$T$602</definedName>
    <definedName name="Z_15728F16_0C4F_4ED3_B129_B0015A11A7DB_.wvu.FilterData" localSheetId="1" hidden="1">Sintética!$A$1:$T$629</definedName>
    <definedName name="Z_1618FA89_C322_43CA_9027_C3F9482440F3_.wvu.FilterData" localSheetId="1" hidden="1">Sintética!$A$1:$T$602</definedName>
    <definedName name="Z_16D4D8F6_239A_4785_963B_9744ACADA24C_.wvu.FilterData" localSheetId="1" hidden="1">Sintética!$A$1:$T$602</definedName>
    <definedName name="Z_1780B1A0_AB1A_4616_9C71_E4569C19A5C8_.wvu.FilterData" localSheetId="1" hidden="1">Sintética!$A$1:$T$602</definedName>
    <definedName name="Z_18FF27C2_F7DB_4346_BA49_855A29E6A250_.wvu.FilterData" localSheetId="1" hidden="1">Sintética!$A$1:$S$602</definedName>
    <definedName name="Z_18FF27C2_F7DB_4346_BA49_855A29E6A250_.wvu.PrintArea" localSheetId="1" hidden="1">Sintética!$A$1:$R$602</definedName>
    <definedName name="Z_18FF27C2_F7DB_4346_BA49_855A29E6A250_.wvu.PrintTitles" localSheetId="1" hidden="1">Sintética!$1:$15</definedName>
    <definedName name="Z_199D7E39_ADFE_4D9D_A1F1_FA77FAAEF253_.wvu.FilterData" localSheetId="1" hidden="1">Sintética!$A$1:$T$629</definedName>
    <definedName name="Z_1C9FDD07_5C50_42B5_AB4F_292046A5613D_.wvu.FilterData" localSheetId="1" hidden="1">Sintética!$A$1:$T$602</definedName>
    <definedName name="Z_1CDFDC35_6F96_40ED_BD2B_EE9FB2C1ADF2_.wvu.FilterData" localSheetId="1" hidden="1">Sintética!$A$1:$T$629</definedName>
    <definedName name="Z_1F98B627_ED55_4B12_B099_2BF42E3C8F76_.wvu.FilterData" localSheetId="1" hidden="1">Sintética!$A$1:$T$602</definedName>
    <definedName name="Z_20237907_9ADF_45FA_B6F6_33550BC2746E_.wvu.FilterData" localSheetId="1" hidden="1">Sintética!$A$1:$T$602</definedName>
    <definedName name="Z_218E1D56_BD0B_4349_B450_9DC9B064D3F2_.wvu.FilterData" localSheetId="1" hidden="1">Sintética!$A$1:$T$602</definedName>
    <definedName name="Z_22BCC235_C4C4_4552_8431_015554DED2EF_.wvu.FilterData" localSheetId="1" hidden="1">Sintética!$A$1:$T$602</definedName>
    <definedName name="Z_23CB48E4_64AA_4719_AF70_A7A289589F5B_.wvu.FilterData" localSheetId="1" hidden="1">Sintética!$D$581:$F$591</definedName>
    <definedName name="Z_28E46277_2DC9_4F15_9507_8599462D7B97_.wvu.FilterData" localSheetId="1" hidden="1">Sintética!$A$1:$S$602</definedName>
    <definedName name="Z_291126CB_4363_4953_84BB_44C4934CC807_.wvu.FilterData" localSheetId="1" hidden="1">Sintética!$A$1:$BB$607</definedName>
    <definedName name="Z_29384760_ED29_48B1_A78E_12A01B3A482D_.wvu.FilterData" localSheetId="1" hidden="1">Sintética!$A$581:$U$591</definedName>
    <definedName name="Z_2A1923E9_C81D_4ABD_91A8_BFFDFDC5A10E_.wvu.FilterData" localSheetId="1" hidden="1">Sintética!$A$1:$T$602</definedName>
    <definedName name="Z_2A5529D8_6967_4BD2_8135_E24F233314F2_.wvu.Cols" localSheetId="1" hidden="1">Sintética!$B:$C,Sintética!$S:$T</definedName>
    <definedName name="Z_2A5529D8_6967_4BD2_8135_E24F233314F2_.wvu.FilterData" localSheetId="1" hidden="1">Sintética!$A$1:$BB$607</definedName>
    <definedName name="Z_2A5529D8_6967_4BD2_8135_E24F233314F2_.wvu.PrintArea" localSheetId="0" hidden="1">Resumo!$A$1:$G$51</definedName>
    <definedName name="Z_2A5529D8_6967_4BD2_8135_E24F233314F2_.wvu.PrintArea" localSheetId="1" hidden="1">Sintética!$A$1:$R$605</definedName>
    <definedName name="Z_2A5529D8_6967_4BD2_8135_E24F233314F2_.wvu.PrintTitles" localSheetId="0" hidden="1">Resumo!$1:$11</definedName>
    <definedName name="Z_2A5529D8_6967_4BD2_8135_E24F233314F2_.wvu.PrintTitles" localSheetId="1" hidden="1">Sintética!$1:$15</definedName>
    <definedName name="Z_2B547984_5985_4430_BE11_998554484E60_.wvu.FilterData" localSheetId="1" hidden="1">Sintética!$A$1:$T$602</definedName>
    <definedName name="Z_2C6DF936_D8EF_41D2_A378_D6485F1919F1_.wvu.FilterData" localSheetId="1" hidden="1">Sintética!$A$1:$T$602</definedName>
    <definedName name="Z_2C7244A5_EBA5_4A90_ADB4_07A485CCCB4E_.wvu.Cols" localSheetId="1" hidden="1">Sintética!$B:$C,Sintética!$S:$S</definedName>
    <definedName name="Z_2C7244A5_EBA5_4A90_ADB4_07A485CCCB4E_.wvu.FilterData" localSheetId="1" hidden="1">Sintética!$A$1:$BB$607</definedName>
    <definedName name="Z_2C7244A5_EBA5_4A90_ADB4_07A485CCCB4E_.wvu.PrintArea" localSheetId="0" hidden="1">Resumo!$A$1:$G$51</definedName>
    <definedName name="Z_2C7244A5_EBA5_4A90_ADB4_07A485CCCB4E_.wvu.PrintArea" localSheetId="1" hidden="1">Sintética!$A$1:$R$607</definedName>
    <definedName name="Z_2C7244A5_EBA5_4A90_ADB4_07A485CCCB4E_.wvu.PrintTitles" localSheetId="0" hidden="1">Resumo!$1:$11</definedName>
    <definedName name="Z_2C7244A5_EBA5_4A90_ADB4_07A485CCCB4E_.wvu.PrintTitles" localSheetId="1" hidden="1">Sintética!$1:$15</definedName>
    <definedName name="Z_2E2B558C_1B60_4538_9C70_3C8E49CA9CB3_.wvu.FilterData" localSheetId="1" hidden="1">Sintética!$A$1:$BB$607</definedName>
    <definedName name="Z_2F34D5AD_E67E_479E_B5C7_7778ECA743B6_.wvu.FilterData" localSheetId="1" hidden="1">Sintética!$A$1:$T$602</definedName>
    <definedName name="Z_301E75B9_2A93_41C4_95A5_885D48B5F013_.wvu.FilterData" localSheetId="1" hidden="1">Sintética!$A$1:$T$602</definedName>
    <definedName name="Z_304AA804_AC16_48CD_BC6D_1F1AF5AD47AE_.wvu.FilterData" localSheetId="1" hidden="1">Sintética!$A$1:$T$602</definedName>
    <definedName name="Z_32374FB4_78A5_48E9_9D6F_DEDDA3E03F76_.wvu.FilterData" localSheetId="1" hidden="1">Sintética!$A$1:$S$602</definedName>
    <definedName name="Z_3267D337_EF7D_475F_BCC9_195AE8716A86_.wvu.FilterData" localSheetId="1" hidden="1">Sintética!$A$42:$AZ$597</definedName>
    <definedName name="Z_330485A7_ED5E_40BA_9E76_0FFC4CB4FF46_.wvu.FilterData" localSheetId="1" hidden="1">Sintética!$A$1:$T$602</definedName>
    <definedName name="Z_33F7CF27_84E2_4EB8_B5A2_87E6449051E2_.wvu.FilterData" localSheetId="1" hidden="1">Sintética!$A$42:$AZ$597</definedName>
    <definedName name="Z_36BBE747_7CAA_4C77_82F3_0BE2411327EC_.wvu.FilterData" localSheetId="1" hidden="1">Sintética!$A$1:$T$602</definedName>
    <definedName name="Z_37A21B86_F23D_4947_9C76_CD1599434E77_.wvu.FilterData" localSheetId="1" hidden="1">Sintética!$A$581:$U$591</definedName>
    <definedName name="Z_3AB6A76C_BFAA_4E8C_9465_4332092CBE5C_.wvu.FilterData" localSheetId="1" hidden="1">Sintética!$A$1:$T$602</definedName>
    <definedName name="Z_3B6577BD_E51B_4D5F_AFFF_852ABACCD29E_.wvu.FilterData" localSheetId="1" hidden="1">Sintética!$A$1:$T$602</definedName>
    <definedName name="Z_3BF8574B_7138_4FB2_9857_18777A1D9550_.wvu.FilterData" localSheetId="1" hidden="1">Sintética!$A$1:$T$602</definedName>
    <definedName name="Z_3EB868B1_1D93_4DAE_990A_6FCB5CF0C02C_.wvu.FilterData" localSheetId="1" hidden="1">Sintética!$A$16:$R$597</definedName>
    <definedName name="Z_3FD15C45_6DAF_4DC1_997C_412C2293FF51_.wvu.FilterData" localSheetId="1" hidden="1">Sintética!$A$1:$T$602</definedName>
    <definedName name="Z_432D29B1_B611_4AFC_B546_111C6A73B435_.wvu.FilterData" localSheetId="1" hidden="1">Sintética!$A$1:$T$602</definedName>
    <definedName name="Z_4617BB81_CFB3_426F_A2FA_A22F3D9BF0CB_.wvu.Cols" localSheetId="1" hidden="1">Sintética!$S:$S</definedName>
    <definedName name="Z_4617BB81_CFB3_426F_A2FA_A22F3D9BF0CB_.wvu.FilterData" localSheetId="1" hidden="1">Sintética!$A$12:$R$14</definedName>
    <definedName name="Z_4617BB81_CFB3_426F_A2FA_A22F3D9BF0CB_.wvu.PrintArea" localSheetId="0" hidden="1">Resumo!$A$1:$F$51</definedName>
    <definedName name="Z_4617BB81_CFB3_426F_A2FA_A22F3D9BF0CB_.wvu.PrintArea" localSheetId="1" hidden="1">Sintética!$A$1:$R$602</definedName>
    <definedName name="Z_4617BB81_CFB3_426F_A2FA_A22F3D9BF0CB_.wvu.PrintTitles" localSheetId="1" hidden="1">Sintética!$1:$15</definedName>
    <definedName name="Z_47CD7D4F_67D3_4EA4_9056_CC48FD4860F4_.wvu.FilterData" localSheetId="1" hidden="1">Sintética!$A$1:$T$602</definedName>
    <definedName name="Z_4A4E86E7_CD6B_48B2_9555_630BF35691F8_.wvu.FilterData" localSheetId="1" hidden="1">Sintética!$A$1:$T$602</definedName>
    <definedName name="Z_4B8FEA73_90C2_49E9_A121_F6E8E59A0F04_.wvu.FilterData" localSheetId="1" hidden="1">Sintética!$A$581:$U$591</definedName>
    <definedName name="Z_4BDB2F07_22B7_4F32_AE62_3EE797C7AE49_.wvu.FilterData" localSheetId="1" hidden="1">Sintética!$A$1:$T$602</definedName>
    <definedName name="Z_4D6BD365_D2E4_4FE2_BEB7_457B9C3A77A7_.wvu.FilterData" localSheetId="1" hidden="1">Sintética!$A$1:$T$629</definedName>
    <definedName name="Z_4DD79FA3_BAD9_4E91_8054_2B3295A797DB_.wvu.FilterData" localSheetId="1" hidden="1">Sintética!$A$1:$BB$607</definedName>
    <definedName name="Z_50947249_4C35_487C_AEB2_30A715EFE47E_.wvu.FilterData" localSheetId="1" hidden="1">Sintética!$A$1:$T$629</definedName>
    <definedName name="Z_540870B9_4D0A_4A73_A94F_4A84FAFA6DD1_.wvu.Cols" localSheetId="1" hidden="1">Sintética!$S:$S</definedName>
    <definedName name="Z_540870B9_4D0A_4A73_A94F_4A84FAFA6DD1_.wvu.PrintArea" localSheetId="1" hidden="1">Sintética!$A$1:$R$602</definedName>
    <definedName name="Z_540870B9_4D0A_4A73_A94F_4A84FAFA6DD1_.wvu.PrintTitles" localSheetId="1" hidden="1">Sintética!$1:$15</definedName>
    <definedName name="Z_553F60D1_B1BD_4640_BCAE_46E1703C96CE_.wvu.FilterData" localSheetId="1" hidden="1">Sintética!$A$1:$S$602</definedName>
    <definedName name="Z_55771C2E_357E_47CD_A4CE_4B3306C68D17_.wvu.FilterData" localSheetId="1" hidden="1">Sintética!$A$1:$T$602</definedName>
    <definedName name="Z_559594F1_415E_4A22_9D82_C150AE93E3DC_.wvu.FilterData" localSheetId="1" hidden="1">Sintética!$A$42:$AZ$597</definedName>
    <definedName name="Z_55E1F68D_C497_4E2E_B735_87CCE66C0CB8_.wvu.FilterData" localSheetId="1" hidden="1">Sintética!$A$1:$T$629</definedName>
    <definedName name="Z_567C32CC_96BC_427E_8FC0_01B6A9A7ED72_.wvu.FilterData" localSheetId="1" hidden="1">Sintética!$A$1:$T$602</definedName>
    <definedName name="Z_584DBADD_A47A_4F9B_BF8B_1AB1991BB703_.wvu.FilterData" localSheetId="1" hidden="1">Sintética!$A$1:$T$602</definedName>
    <definedName name="Z_5AEF46F7_F897_40CB_9A44_DDB9794EC314_.wvu.FilterData" localSheetId="1" hidden="1">Sintética!$A$1:$T$602</definedName>
    <definedName name="Z_5AF33AA2_A62F_4D14_93DD_EE661F287673_.wvu.FilterData" localSheetId="1" hidden="1">Sintética!$D$581:$F$591</definedName>
    <definedName name="Z_5BCCE753_12B2_4111_810B_AE42579B9710_.wvu.FilterData" localSheetId="1" hidden="1">Sintética!$A$12:$R$14</definedName>
    <definedName name="Z_5C3DEFB4_707C_4DF4_8C24_BE21E0846DBF_.wvu.FilterData" localSheetId="1" hidden="1">Sintética!$A$1:$BB$607</definedName>
    <definedName name="Z_63D829B4_665D_47DA_90B2_AEADB08AEAB7_.wvu.FilterData" localSheetId="1" hidden="1">Sintética!$A$42:$AZ$597</definedName>
    <definedName name="Z_64590903_6127_482F_B206_5A629AE3BF2F_.wvu.FilterData" localSheetId="1" hidden="1">Sintética!$A$1:$T$602</definedName>
    <definedName name="Z_64F9265F_4224_4B17_B30E_CD6F7DAD0BB3_.wvu.FilterData" localSheetId="1" hidden="1">Sintética!$A$42:$AZ$597</definedName>
    <definedName name="Z_65553C94_47D4_4154_BC12_BBE1973E96D0_.wvu.Cols" localSheetId="0" hidden="1">Resumo!$I:$I</definedName>
    <definedName name="Z_65553C94_47D4_4154_BC12_BBE1973E96D0_.wvu.Cols" localSheetId="1" hidden="1">Sintética!$S:$T</definedName>
    <definedName name="Z_65553C94_47D4_4154_BC12_BBE1973E96D0_.wvu.FilterData" localSheetId="1" hidden="1">Sintética!$A$1:$T$602</definedName>
    <definedName name="Z_65553C94_47D4_4154_BC12_BBE1973E96D0_.wvu.PrintArea" localSheetId="0" hidden="1">Resumo!$A$1:$F$51</definedName>
    <definedName name="Z_65553C94_47D4_4154_BC12_BBE1973E96D0_.wvu.PrintArea" localSheetId="1" hidden="1">Sintética!$A$1:$R$602</definedName>
    <definedName name="Z_65553C94_47D4_4154_BC12_BBE1973E96D0_.wvu.PrintTitles" localSheetId="0" hidden="1">Resumo!$1:$11</definedName>
    <definedName name="Z_65553C94_47D4_4154_BC12_BBE1973E96D0_.wvu.PrintTitles" localSheetId="1" hidden="1">Sintética!$1:$15</definedName>
    <definedName name="Z_666C1942_C98F_48B2_9D62_DC6717D762EC_.wvu.FilterData" localSheetId="1" hidden="1">Sintética!$D$581:$F$591</definedName>
    <definedName name="Z_66C747DE_74BC_479A_9E8A_F03789C325BF_.wvu.FilterData" localSheetId="1" hidden="1">Sintética!$A$581:$U$591</definedName>
    <definedName name="Z_66C747DE_74BC_479A_9E8A_F03789C325BF_.wvu.PrintArea" localSheetId="0" hidden="1">Resumo!$A$1:$F$52</definedName>
    <definedName name="Z_66C747DE_74BC_479A_9E8A_F03789C325BF_.wvu.PrintArea" localSheetId="1" hidden="1">Sintética!$A$1:$R$603</definedName>
    <definedName name="Z_66C747DE_74BC_479A_9E8A_F03789C325BF_.wvu.PrintTitles" localSheetId="1" hidden="1">Sintética!$1:$15</definedName>
    <definedName name="Z_673273DC_0BE4_4734_A63D_D626211E9D22_.wvu.FilterData" localSheetId="1" hidden="1">Sintética!$A$42:$AZ$597</definedName>
    <definedName name="Z_6753DC4B_983D_49C6_8832_183CD6623C0F_.wvu.FilterData" localSheetId="1" hidden="1">Sintética!$A$1:$T$602</definedName>
    <definedName name="Z_690F75CA_6F6C_4538_B1B3_C49B1071E501_.wvu.FilterData" localSheetId="1" hidden="1">Sintética!$A$1:$T$602</definedName>
    <definedName name="Z_693343BB_A0F8_494D_91BA_E99D0B787111_.wvu.FilterData" localSheetId="1" hidden="1">Sintética!$A$1:$S$602</definedName>
    <definedName name="Z_6AFA27A3_4614_4B7D_BDB1_EC8BD5484FF5_.wvu.FilterData" localSheetId="1" hidden="1">Sintética!$A$1:$T$602</definedName>
    <definedName name="Z_6B842937_27BB_4BFC_85EB_1DE4C6DAE36C_.wvu.FilterData" localSheetId="1" hidden="1">Sintética!$D$581:$F$591</definedName>
    <definedName name="Z_6BAFB708_C2D7_4E29_8F04_8707A955E5AE_.wvu.FilterData" localSheetId="1" hidden="1">Sintética!$A$1:$T$602</definedName>
    <definedName name="Z_6E639547_14D7_4950_9C14_2E2191025964_.wvu.FilterData" localSheetId="1" hidden="1">Sintética!$D$581:$F$591</definedName>
    <definedName name="Z_70965523_5CCE_4B0B_AD40_3FBDA0AD631F_.wvu.FilterData" localSheetId="1" hidden="1">Sintética!$D$581:$F$591</definedName>
    <definedName name="Z_72637314_EBE0_4E6B_B480_9EAC01B1AA36_.wvu.FilterData" localSheetId="1" hidden="1">Sintética!$A$1:$T$602</definedName>
    <definedName name="Z_731F916E_3FE6_4A2A_9192_A5909ECAE722_.wvu.FilterData" localSheetId="1" hidden="1">Sintética!$A$581:$U$591</definedName>
    <definedName name="Z_745A1506_7656_46B4_95D3_304830CDA82D_.wvu.FilterData" localSheetId="1" hidden="1">Sintética!$A$1:$T$629</definedName>
    <definedName name="Z_748653B9_D110_49D7_9959_E4A892A831D5_.wvu.FilterData" localSheetId="1" hidden="1">Sintética!$A$581:$U$591</definedName>
    <definedName name="Z_75D5A190_5C22_4323_811E_C51285812AA7_.wvu.FilterData" localSheetId="1" hidden="1">Sintética!$A$42:$AZ$597</definedName>
    <definedName name="Z_75F13A88_43C9_4529_BFBC_948B56727861_.wvu.FilterData" localSheetId="1" hidden="1">Sintética!$A$1:$T$602</definedName>
    <definedName name="Z_7608BDF0_E71D_49BF_B409_DB8FFA9B1CE8_.wvu.FilterData" localSheetId="1" hidden="1">Sintética!$A$1:$T$602</definedName>
    <definedName name="Z_76D43403_5246_46A2_A395_7E7B9226AE8E_.wvu.FilterData" localSheetId="1" hidden="1">Sintética!$A$1:$S$602</definedName>
    <definedName name="Z_776A4C11_F45F_4D4D_BF3F_D6B13AE778E8_.wvu.FilterData" localSheetId="1" hidden="1">Sintética!$A$12:$R$14</definedName>
    <definedName name="Z_7D316931_E567_4229_AD56_FEEA3A6AE36A_.wvu.FilterData" localSheetId="1" hidden="1">Sintética!$A$1:$T$602</definedName>
    <definedName name="Z_7F6DB546_D64D_4B0D_93AE_B6A5C80A11E4_.wvu.FilterData" localSheetId="1" hidden="1">Sintética!$A$1:$BB$607</definedName>
    <definedName name="Z_80E776A9_A366_44B9_9C40_52C7E509CB3C_.wvu.FilterData" localSheetId="1" hidden="1">Sintética!$A$1:$T$602</definedName>
    <definedName name="Z_82528C1A_5688_44B9_B59F_B9B666C2ADFE_.wvu.FilterData" localSheetId="1" hidden="1">Sintética!$A$1:$T$602</definedName>
    <definedName name="Z_837FDDAD_02B6_476E_A8FC_DACE384B0730_.wvu.Cols" localSheetId="1" hidden="1">Sintética!$S:$S</definedName>
    <definedName name="Z_837FDDAD_02B6_476E_A8FC_DACE384B0730_.wvu.FilterData" localSheetId="1" hidden="1">Sintética!$A$1:$T$602</definedName>
    <definedName name="Z_837FDDAD_02B6_476E_A8FC_DACE384B0730_.wvu.PrintArea" localSheetId="0" hidden="1">Resumo!$A$1:$F$52</definedName>
    <definedName name="Z_837FDDAD_02B6_476E_A8FC_DACE384B0730_.wvu.PrintArea" localSheetId="1" hidden="1">Sintética!$A$1:$R$602</definedName>
    <definedName name="Z_837FDDAD_02B6_476E_A8FC_DACE384B0730_.wvu.PrintTitles" localSheetId="1" hidden="1">Sintética!$1:$15</definedName>
    <definedName name="Z_8543D6D7_013A_49E0_B367_8124B26763C0_.wvu.FilterData" localSheetId="1" hidden="1">Sintética!$D$581:$F$591</definedName>
    <definedName name="Z_86641018_1F4E_4C4C_9FDE_700CA7767E5E_.wvu.FilterData" localSheetId="1" hidden="1">Sintética!$A$1:$BB$607</definedName>
    <definedName name="Z_875512F1_D051_44C9_A703_68F4A5EA55FB_.wvu.FilterData" localSheetId="1" hidden="1">Sintética!$A$1:$T$602</definedName>
    <definedName name="Z_87986BB3_F849_4F18_996A_BE6808020B99_.wvu.FilterData" localSheetId="1" hidden="1">Sintética!$A$1:$S$602</definedName>
    <definedName name="Z_88F4D9A7_480C_4DB0_A1DE_3ED2066CAD53_.wvu.Cols" localSheetId="1" hidden="1">Sintética!$S:$S</definedName>
    <definedName name="Z_88F4D9A7_480C_4DB0_A1DE_3ED2066CAD53_.wvu.PrintArea" localSheetId="1" hidden="1">Sintética!$A$1:$R$602</definedName>
    <definedName name="Z_88F4D9A7_480C_4DB0_A1DE_3ED2066CAD53_.wvu.PrintTitles" localSheetId="1" hidden="1">Sintética!$1:$15</definedName>
    <definedName name="Z_8A5AD36B_A22C_4E39_BDD7_FB6340C74EB5_.wvu.FilterData" localSheetId="1" hidden="1">Sintética!$A$1:$T$602</definedName>
    <definedName name="Z_8A8EC0B5_1CB9_4903_878D_7DA8DFA37287_.wvu.FilterData" localSheetId="1" hidden="1">Sintética!$A$1:$T$602</definedName>
    <definedName name="Z_8A98611B_5190_48A1_B5BD_145A7E22A279_.wvu.Cols" localSheetId="1" hidden="1">Sintética!$S:$S</definedName>
    <definedName name="Z_8A98611B_5190_48A1_B5BD_145A7E22A279_.wvu.FilterData" localSheetId="1" hidden="1">Sintética!$D$581:$F$591</definedName>
    <definedName name="Z_8A98611B_5190_48A1_B5BD_145A7E22A279_.wvu.PrintArea" localSheetId="0" hidden="1">Resumo!$A$1:$F$52</definedName>
    <definedName name="Z_8A98611B_5190_48A1_B5BD_145A7E22A279_.wvu.PrintArea" localSheetId="1" hidden="1">Sintética!$A$1:$R$602</definedName>
    <definedName name="Z_8A98611B_5190_48A1_B5BD_145A7E22A279_.wvu.PrintTitles" localSheetId="1" hidden="1">Sintética!$1:$15</definedName>
    <definedName name="Z_8E7A7018_820A_4FD6_8B9C_90DEE5B123A6_.wvu.FilterData" localSheetId="1" hidden="1">Sintética!$A$1:$T$602</definedName>
    <definedName name="Z_8ED8270B_70E4_4946_AE99_CDE9696D9642_.wvu.FilterData" localSheetId="1" hidden="1">Sintética!$A$1:$T$629</definedName>
    <definedName name="Z_92E124FE_DE02_43D6_A188_2822727B7D2C_.wvu.FilterData" localSheetId="1" hidden="1">Sintética!$A$1:$T$602</definedName>
    <definedName name="Z_94D873D6_B872_42EC_A98D_B1277DB03B4F_.wvu.FilterData" localSheetId="1" hidden="1">Sintética!$A$1:$T$602</definedName>
    <definedName name="Z_9656E17F_EFA9_4EE6_8719_6FA72075AB59_.wvu.PrintArea" localSheetId="1" hidden="1">Sintética!$A$1:$R$602</definedName>
    <definedName name="Z_9656E17F_EFA9_4EE6_8719_6FA72075AB59_.wvu.PrintTitles" localSheetId="1" hidden="1">Sintética!$1:$15</definedName>
    <definedName name="Z_978D0EE8_01BF_482F_AC78_E3D441E727D4_.wvu.FilterData" localSheetId="1" hidden="1">Sintética!$A$1:$T$602</definedName>
    <definedName name="Z_989B0688_397F_4038_B406_D00348423F13_.wvu.FilterData" localSheetId="1" hidden="1">Sintética!$A$1:$T$602</definedName>
    <definedName name="Z_995249E8_600D_410E_8573_7E441A7FEDCD_.wvu.FilterData" localSheetId="1" hidden="1">Sintética!$A$1:$T$602</definedName>
    <definedName name="Z_9A1251A3_386E_413B_BDEB_710AF7D0D284_.wvu.FilterData" localSheetId="1" hidden="1">Sintética!$D$581:$F$591</definedName>
    <definedName name="Z_9A1A1451_0138_459E_993F_47137236B013_.wvu.FilterData" localSheetId="1" hidden="1">Sintética!$A$1:$T$602</definedName>
    <definedName name="Z_9F368DA8_397D_4575_BE71_8ABA6F4D5B68_.wvu.FilterData" localSheetId="1" hidden="1">Sintética!$A$12:$R$14</definedName>
    <definedName name="Z_9F9E644C_93D7_4108_BA09_68541959B06E_.wvu.FilterData" localSheetId="1" hidden="1">Sintética!$D$581:$F$591</definedName>
    <definedName name="Z_A00E34B2_BDBC_4ABF_91F8_A310B7875AAE_.wvu.FilterData" localSheetId="1" hidden="1">Sintética!$A$1:$T$602</definedName>
    <definedName name="Z_A0A98AF7_54A6_4712_9B79_38211D5B28E2_.wvu.FilterData" localSheetId="1" hidden="1">Sintética!$A$1:$BB$607</definedName>
    <definedName name="Z_A154E25C_B805_4D9A_B923_845E5A8878CE_.wvu.FilterData" localSheetId="1" hidden="1">Sintética!$A$1:$T$602</definedName>
    <definedName name="Z_A216EBBE_A436_444F_B397_1EF296002E8F_.wvu.FilterData" localSheetId="1" hidden="1">Sintética!$A$1:$T$602</definedName>
    <definedName name="Z_A2692AA6_6A78_45AB_A0B0_E9ADF7881481_.wvu.FilterData" localSheetId="1" hidden="1">Sintética!$A$1:$T$602</definedName>
    <definedName name="Z_A420FC91_9DA6_4780_BDFD_5B5801EE8AF2_.wvu.FilterData" localSheetId="1" hidden="1">Sintética!$A$1:$T$602</definedName>
    <definedName name="Z_A4EAFD91_5F33_41F2_B28C_02710D729668_.wvu.FilterData" localSheetId="1" hidden="1">Sintética!$A$1:$T$602</definedName>
    <definedName name="Z_A5867BB0_9055_411F_A0F6_36900FEDB874_.wvu.FilterData" localSheetId="1" hidden="1">Sintética!$A$1:$S$602</definedName>
    <definedName name="Z_A5F2594B_331A_4133_A8A5_B6C8D144DDD0_.wvu.FilterData" localSheetId="1" hidden="1">Sintética!$A$1:$T$602</definedName>
    <definedName name="Z_A68575A3_BE11_4A47_ADD7_A00AE9070FC9_.wvu.FilterData" localSheetId="1" hidden="1">Sintética!$A$1:$T$602</definedName>
    <definedName name="Z_A823C4DF_AD9E_4CDD_A864_9815A2904486_.wvu.FilterData" localSheetId="1" hidden="1">Sintética!$A$1:$T$629</definedName>
    <definedName name="Z_AA02264A_B2F2_4DCF_854B_B6B0849CBD4B_.wvu.FilterData" localSheetId="1" hidden="1">Sintética!$A$1:$T$602</definedName>
    <definedName name="Z_AA1B3B37_46B0_4A2A_A49C_F1D1DA74A9F3_.wvu.FilterData" localSheetId="1" hidden="1">Sintética!$A$1:$T$602</definedName>
    <definedName name="Z_AA36EA45_12C8_4AD5_8911_B51D75BD4441_.wvu.FilterData" localSheetId="1" hidden="1">Sintética!$D$581:$F$591</definedName>
    <definedName name="Z_AECD935C_7C1B_41AA_B463_131576798349_.wvu.FilterData" localSheetId="1" hidden="1">Sintética!$A$1:$T$602</definedName>
    <definedName name="Z_B07FC06A_DE11_4F21_8A9F_CD6E04117CC8_.wvu.FilterData" localSheetId="1" hidden="1">Sintética!$A$1:$T$602</definedName>
    <definedName name="Z_B11D77ED_B437_4CF4_BC4B_0C42A6E4C778_.wvu.FilterData" localSheetId="1" hidden="1">Sintética!$A$1:$S$602</definedName>
    <definedName name="Z_B1B618F8_5D48_4A5B_AA89_8D03BE02B53F_.wvu.FilterData" localSheetId="1" hidden="1">Sintética!$A$1:$T$602</definedName>
    <definedName name="Z_B2A9FC18_18F4_4F5C_AB47_7DA57545DAA9_.wvu.FilterData" localSheetId="1" hidden="1">Sintética!$A$1:$T$602</definedName>
    <definedName name="Z_B42667DA_1A2C_4463_B640_9A45F663F189_.wvu.FilterData" localSheetId="1" hidden="1">Sintética!$A$581:$U$591</definedName>
    <definedName name="Z_B4BFC304_1A78_442A_A85C_C017F5997BDD_.wvu.FilterData" localSheetId="1" hidden="1">Sintética!$A$1:$T$602</definedName>
    <definedName name="Z_B6CD4670_874B_4FCC_8011_76FED05B3EDF_.wvu.FilterData" localSheetId="1" hidden="1">Sintética!$A$1:$T$602</definedName>
    <definedName name="Z_B75C43CE_CAB2_4A6C_B4BF_861D408878A9_.wvu.FilterData" localSheetId="1" hidden="1">Sintética!$A$1:$T$602</definedName>
    <definedName name="Z_B76C5798_8080_4D1A_AE5B_0C338CE55FAF_.wvu.FilterData" localSheetId="1" hidden="1">Sintética!$A$1:$T$629</definedName>
    <definedName name="Z_B7F680D8_E152_4DE0_B1B5_BC5C5A05E6F9_.wvu.FilterData" localSheetId="1" hidden="1">Sintética!$A$12:$R$14</definedName>
    <definedName name="Z_B86E9FAA_660F_4896_A1BB_B3913E4961DC_.wvu.FilterData" localSheetId="1" hidden="1">Sintética!$A$1:$T$629</definedName>
    <definedName name="Z_B992959B_2DED_4B74_9622_70F8C67E902B_.wvu.FilterData" localSheetId="1" hidden="1">Sintética!$A$1:$T$602</definedName>
    <definedName name="Z_BB76C569_1BCF_4CE3_B4C3_58BA71726F1D_.wvu.FilterData" localSheetId="1" hidden="1">Sintética!$A$1:$T$602</definedName>
    <definedName name="Z_BD61D967_F374_4169_AE3B_15C37D8209C3_.wvu.FilterData" localSheetId="1" hidden="1">Sintética!$A$1:$T$602</definedName>
    <definedName name="Z_BD61D967_F374_4169_AE3B_15C37D8209C3_.wvu.PrintArea" localSheetId="0" hidden="1">Resumo!$A$1:$F$52</definedName>
    <definedName name="Z_BD61D967_F374_4169_AE3B_15C37D8209C3_.wvu.PrintArea" localSheetId="1" hidden="1">Sintética!$A$1:$R$602</definedName>
    <definedName name="Z_BD61D967_F374_4169_AE3B_15C37D8209C3_.wvu.PrintTitles" localSheetId="1" hidden="1">Sintética!$1:$15</definedName>
    <definedName name="Z_BD61D967_F374_4169_AE3B_15C37D8209C3_.wvu.Rows" localSheetId="1" hidden="1">Sintética!#REF!,Sintética!#REF!</definedName>
    <definedName name="Z_BEBC62A4_B030_4E20_B961_6FCFA744A660_.wvu.FilterData" localSheetId="1" hidden="1">Sintética!$A$1:$T$602</definedName>
    <definedName name="Z_BF56BD4C_0CB1_4F56_97A2_9A0DD0924480_.wvu.FilterData" localSheetId="1" hidden="1">Sintética!$A$1:$BB$607</definedName>
    <definedName name="Z_BF751963_EDB2_4450_8096_F3A67F8E39D5_.wvu.FilterData" localSheetId="1" hidden="1">Sintética!$A$42:$AZ$597</definedName>
    <definedName name="Z_C2F93BF5_20D9_4836_A9CE_F63051D91298_.wvu.FilterData" localSheetId="1" hidden="1">Sintética!$D$581:$F$591</definedName>
    <definedName name="Z_C361A365_7D8E_4796_8C47_F90067424298_.wvu.FilterData" localSheetId="1" hidden="1">Sintética!$A$1:$S$602</definedName>
    <definedName name="Z_C4A29E2B_EA09_459E_A7B6_75B2557CDA62_.wvu.FilterData" localSheetId="1" hidden="1">Sintética!$A$1:$T$602</definedName>
    <definedName name="Z_C552AB60_9C3D_4089_88F6_6530D2AE5549_.wvu.FilterData" localSheetId="1" hidden="1">Sintética!$A$1:$T$602</definedName>
    <definedName name="Z_C5F4A380_98A5_4F89_A298_03B431B16511_.wvu.FilterData" localSheetId="1" hidden="1">Sintética!$A$1:$T$602</definedName>
    <definedName name="Z_C757CBC9_C8FC_412C_850D_4D2E8BEF4377_.wvu.FilterData" localSheetId="1" hidden="1">Sintética!$D$581:$F$591</definedName>
    <definedName name="Z_CD0D485A_6445_4FD9_AF9E_983BE8896986_.wvu.FilterData" localSheetId="1" hidden="1">Sintética!$A$1:$BB$607</definedName>
    <definedName name="Z_CD46358C_54E3_4AFD_9C1C_F68146CB5BFA_.wvu.FilterData" localSheetId="1" hidden="1">Sintética!$A$1:$BB$607</definedName>
    <definedName name="Z_CE1C040A_93FB_4E4B_B8CD_1B0E5324E47B_.wvu.FilterData" localSheetId="1" hidden="1">Sintética!$A$1:$T$602</definedName>
    <definedName name="Z_CF5C18C4_6CDA_4F9A_B6B1_DD6A5065EDB7_.wvu.FilterData" localSheetId="1" hidden="1">Sintética!$A$1:$T$629</definedName>
    <definedName name="Z_CFCAB90B_A64C_4E21_9188_E249B749DB8F_.wvu.FilterData" localSheetId="1" hidden="1">Sintética!$A$1:$T$629</definedName>
    <definedName name="Z_D055CD2C_750B_4CF1_BD43_BE5C2ED8C627_.wvu.FilterData" localSheetId="1" hidden="1">Sintética!$A$1:$T$602</definedName>
    <definedName name="Z_D055CD2C_750B_4CF1_BD43_BE5C2ED8C627_.wvu.PrintArea" localSheetId="0" hidden="1">Resumo!$A$1:$F$52</definedName>
    <definedName name="Z_D055CD2C_750B_4CF1_BD43_BE5C2ED8C627_.wvu.PrintArea" localSheetId="1" hidden="1">Sintética!$A$1:$R$602</definedName>
    <definedName name="Z_D055CD2C_750B_4CF1_BD43_BE5C2ED8C627_.wvu.PrintTitles" localSheetId="1" hidden="1">Sintética!$1:$15</definedName>
    <definedName name="Z_D344BB22_0DD0_432D_8DA4_F5B72BF9594E_.wvu.FilterData" localSheetId="1" hidden="1">Sintética!$A$1:$BB$607</definedName>
    <definedName name="Z_D8ADBA62_C91E_4F80_84EA_1B342C79C007_.wvu.FilterData" localSheetId="1" hidden="1">Sintética!$A$1:$T$602</definedName>
    <definedName name="Z_DA06C326_73E5_46BD_992B_A6DF2880D7E1_.wvu.FilterData" localSheetId="1" hidden="1">Sintética!$A$1:$T$602</definedName>
    <definedName name="Z_DA638536_34E8_42B8_AB44_70ADF4A45B06_.wvu.FilterData" localSheetId="1" hidden="1">Sintética!$A$1:$T$602</definedName>
    <definedName name="Z_DDA4AEF0_C4DF_4BB4_9AF4_15EBA31966B4_.wvu.FilterData" localSheetId="1" hidden="1">Sintética!$A$1:$T$602</definedName>
    <definedName name="Z_DE29EFA1_CB80_4CBC_A795_DDDF9DA737E4_.wvu.FilterData" localSheetId="1" hidden="1">Sintética!$A$1:$T$602</definedName>
    <definedName name="Z_DF0F7C7D_810E_45F0_B3D6_80092013B826_.wvu.FilterData" localSheetId="1" hidden="1">Sintética!$A$1:$T$602</definedName>
    <definedName name="Z_DF770033_00CC_43AE_B1F3_8180751FC8E9_.wvu.FilterData" localSheetId="1" hidden="1">Sintética!$A$581:$U$591</definedName>
    <definedName name="Z_E06FB783_4F1B_42AA_9B4E_6063303537DC_.wvu.FilterData" localSheetId="1" hidden="1">Sintética!$A$1:$T$602</definedName>
    <definedName name="Z_E07AF128_F8FA_40FE_9EBB_0A06881E1AD4_.wvu.Cols" localSheetId="1" hidden="1">Sintética!$S:$S</definedName>
    <definedName name="Z_E07AF128_F8FA_40FE_9EBB_0A06881E1AD4_.wvu.FilterData" localSheetId="1" hidden="1">Sintética!$D$581:$F$591</definedName>
    <definedName name="Z_E07AF128_F8FA_40FE_9EBB_0A06881E1AD4_.wvu.PrintArea" localSheetId="0" hidden="1">Resumo!$A$1:$F$52</definedName>
    <definedName name="Z_E07AF128_F8FA_40FE_9EBB_0A06881E1AD4_.wvu.PrintArea" localSheetId="1" hidden="1">Sintética!$A$1:$R$602</definedName>
    <definedName name="Z_E07AF128_F8FA_40FE_9EBB_0A06881E1AD4_.wvu.PrintTitles" localSheetId="1" hidden="1">Sintética!$1:$15</definedName>
    <definedName name="Z_E1DB695B_3C6F_4D7D_9B4D_6DE7A7B98CBE_.wvu.FilterData" localSheetId="1" hidden="1">Sintética!$A$1:$T$602</definedName>
    <definedName name="Z_E216A550_97CF_4DE1_BA0E_D11FBB2A5E1E_.wvu.FilterData" localSheetId="1" hidden="1">Sintética!$A$1:$T$602</definedName>
    <definedName name="Z_E2247F51_7DED_4785_9D03_B7E52F1DC2D2_.wvu.FilterData" localSheetId="1" hidden="1">Sintética!$A$1:$T$629</definedName>
    <definedName name="Z_E3947921_EAE0_4256_B51B_F512C1154C1B_.wvu.FilterData" localSheetId="1" hidden="1">Sintética!$A$1:$T$602</definedName>
    <definedName name="Z_E5D9E8B5_E4DE_40F5_93BD_D4DA98C520DF_.wvu.FilterData" localSheetId="1" hidden="1">Sintética!$A$1:$T$602</definedName>
    <definedName name="Z_E6AD4F6A_02A2_4BC2_A172_C6123EDF4E0B_.wvu.FilterData" localSheetId="1" hidden="1">Sintética!$A$1:$T$602</definedName>
    <definedName name="Z_E831E57B_F8E7_412E_87CA_84FAAD8F7204_.wvu.PrintArea" localSheetId="1" hidden="1">Sintética!$A$1:$R$602</definedName>
    <definedName name="Z_E831E57B_F8E7_412E_87CA_84FAAD8F7204_.wvu.PrintTitles" localSheetId="1" hidden="1">Sintética!$1:$15</definedName>
    <definedName name="Z_E8C7B569_3454_44A9_85EB_772D3FCA90F5_.wvu.Cols" localSheetId="1" hidden="1">Sintética!$S:$S</definedName>
    <definedName name="Z_E8C7B569_3454_44A9_85EB_772D3FCA90F5_.wvu.FilterData" localSheetId="1" hidden="1">Sintética!$D$581:$F$591</definedName>
    <definedName name="Z_E8C7B569_3454_44A9_85EB_772D3FCA90F5_.wvu.PrintArea" localSheetId="0" hidden="1">Resumo!$A$1:$F$52</definedName>
    <definedName name="Z_E8C7B569_3454_44A9_85EB_772D3FCA90F5_.wvu.PrintArea" localSheetId="1" hidden="1">Sintética!$A$1:$R$602</definedName>
    <definedName name="Z_E8C7B569_3454_44A9_85EB_772D3FCA90F5_.wvu.PrintTitles" localSheetId="1" hidden="1">Sintética!$1:$15</definedName>
    <definedName name="Z_E8E6BED2_DE2A_4443_8380_7A1C002024A3_.wvu.FilterData" localSheetId="1" hidden="1">Sintética!$A$1:$T$602</definedName>
    <definedName name="Z_E931F5C0_C06F_456E_9926_AC66BE3CEFF6_.wvu.FilterData" localSheetId="1" hidden="1">Sintética!$A$1:$T$602</definedName>
    <definedName name="Z_E9622FD8_D21E_49EE_BDA3_53D375562B10_.wvu.FilterData" localSheetId="1" hidden="1">Sintética!$D$581:$F$591</definedName>
    <definedName name="Z_EC1099F5_6F83_4B02_8D0B_740172E7EC0C_.wvu.FilterData" localSheetId="1" hidden="1">Sintética!$D$581:$F$591</definedName>
    <definedName name="Z_ED7B1133_2EE2_4997_A811_6C6EDEB5F645_.wvu.Cols" localSheetId="1" hidden="1">Sintética!$B:$C,Sintética!$S:$T</definedName>
    <definedName name="Z_ED7B1133_2EE2_4997_A811_6C6EDEB5F645_.wvu.FilterData" localSheetId="1" hidden="1">Sintética!$A$1:$BB$607</definedName>
    <definedName name="Z_ED7B1133_2EE2_4997_A811_6C6EDEB5F645_.wvu.PrintArea" localSheetId="0" hidden="1">Resumo!$A$1:$G$51</definedName>
    <definedName name="Z_ED7B1133_2EE2_4997_A811_6C6EDEB5F645_.wvu.PrintArea" localSheetId="1" hidden="1">Sintética!$A$1:$R$605</definedName>
    <definedName name="Z_ED7B1133_2EE2_4997_A811_6C6EDEB5F645_.wvu.PrintTitles" localSheetId="0" hidden="1">Resumo!$1:$11</definedName>
    <definedName name="Z_ED7B1133_2EE2_4997_A811_6C6EDEB5F645_.wvu.PrintTitles" localSheetId="1" hidden="1">Sintética!$1:$15</definedName>
    <definedName name="Z_F1E996DF_840D_45E4_B647_3C2D6670BBA7_.wvu.FilterData" localSheetId="1" hidden="1">Sintética!$A$1:$T$602</definedName>
    <definedName name="Z_F514F1BD_9E44_4257_AB36_5B76C4878E42_.wvu.FilterData" localSheetId="1" hidden="1">Sintética!$A$1:$T$629</definedName>
    <definedName name="Z_F5206FCD_E7AD_4E6E_96F4_4EB40602D69C_.wvu.FilterData" localSheetId="1" hidden="1">Sintética!$A$1:$T$602</definedName>
    <definedName name="Z_F6280980_783E_4482_97EC_91569F4EA8FF_.wvu.FilterData" localSheetId="1" hidden="1">Sintética!$A$1:$T$602</definedName>
    <definedName name="Z_F6280980_783E_4482_97EC_91569F4EA8FF_.wvu.PrintArea" localSheetId="0" hidden="1">Resumo!$A$1:$F$52</definedName>
    <definedName name="Z_F6280980_783E_4482_97EC_91569F4EA8FF_.wvu.PrintArea" localSheetId="1" hidden="1">Sintética!$A$1:$S$602</definedName>
    <definedName name="Z_F6280980_783E_4482_97EC_91569F4EA8FF_.wvu.PrintTitles" localSheetId="1" hidden="1">Sintética!$1:$15</definedName>
    <definedName name="Z_F6D64CA6_3F81_49D0_9E6F_A022E104CB9F_.wvu.FilterData" localSheetId="1" hidden="1">Sintética!$D$581:$F$591</definedName>
    <definedName name="Z_FBD67FBC_37B3_4844_90A8_1FE1AEACA676_.wvu.FilterData" localSheetId="1" hidden="1">Sintética!$A$1:$T$629</definedName>
    <definedName name="Z_FDE21F15_9C03_4046_A9F7_AB4FBFD02589_.wvu.FilterData" localSheetId="1" hidden="1">Sintética!$A$12:$R$14</definedName>
    <definedName name="Z_FE160BBC_31A7_4960_AF16_8C67A9473859_.wvu.Cols" localSheetId="1" hidden="1">Sintética!$S:$S</definedName>
    <definedName name="Z_FE160BBC_31A7_4960_AF16_8C67A9473859_.wvu.FilterData" localSheetId="1" hidden="1">Sintética!$D$581:$F$591</definedName>
    <definedName name="Z_FE160BBC_31A7_4960_AF16_8C67A9473859_.wvu.PrintArea" localSheetId="0" hidden="1">Resumo!$A$1:$F$52</definedName>
    <definedName name="Z_FE160BBC_31A7_4960_AF16_8C67A9473859_.wvu.PrintArea" localSheetId="1" hidden="1">Sintética!$A$1:$R$602</definedName>
    <definedName name="Z_FE160BBC_31A7_4960_AF16_8C67A9473859_.wvu.PrintTitles" localSheetId="1" hidden="1">Sintética!$1:$15</definedName>
    <definedName name="Z_FE78CECC_F7B4_43C5_9F26_7255CED6EA16_.wvu.FilterData" localSheetId="1" hidden="1">Sintética!$A$1:$T$602</definedName>
    <definedName name="Z_FFDFE0C9_AE77_44CB_A4A0_E74E28A8B8F1_.wvu.Cols" localSheetId="1" hidden="1">Sintética!$S:$S</definedName>
    <definedName name="Z_FFDFE0C9_AE77_44CB_A4A0_E74E28A8B8F1_.wvu.FilterData" localSheetId="1" hidden="1">Sintética!$A$1:$T$602</definedName>
    <definedName name="Z_FFDFE0C9_AE77_44CB_A4A0_E74E28A8B8F1_.wvu.PrintArea" localSheetId="0" hidden="1">Resumo!$A$1:$F$51</definedName>
    <definedName name="Z_FFDFE0C9_AE77_44CB_A4A0_E74E28A8B8F1_.wvu.PrintArea" localSheetId="1" hidden="1">Sintética!$A$1:$R$602</definedName>
    <definedName name="Z_FFDFE0C9_AE77_44CB_A4A0_E74E28A8B8F1_.wvu.PrintTitles" localSheetId="0" hidden="1">Resumo!$1:$11</definedName>
    <definedName name="Z_FFDFE0C9_AE77_44CB_A4A0_E74E28A8B8F1_.wvu.PrintTitles" localSheetId="1" hidden="1">Sintética!$1:$15</definedName>
  </definedNames>
  <calcPr calcId="191028"/>
  <customWorkbookViews>
    <customWorkbookView name="Cordolino Hage - Modo de exibição pessoal" guid="{2C7244A5-EBA5-4A90-ADB4-07A485CCCB4E}" mergeInterval="0" personalView="1" maximized="1" xWindow="-8" yWindow="-8" windowWidth="1936" windowHeight="1056" activeSheetId="2"/>
    <customWorkbookView name="cordolino.oliveira - Modo de exibição pessoal" guid="{D055CD2C-750B-4CF1-BD43-BE5C2ED8C627}" mergeInterval="0" personalView="1" maximized="1" xWindow="-8" yWindow="-8" windowWidth="1936" windowHeight="1056" activeSheetId="1"/>
    <customWorkbookView name="Thamires - Modo de exibição pessoal" guid="{FFDFE0C9-AE77-44CB-A4A0-E74E28A8B8F1}" mergeInterval="0" personalView="1" minimized="1" windowWidth="0" windowHeight="0" activeSheetId="2"/>
    <customWorkbookView name="Rafaela Ros Timponi - Modo de exibição pessoal" guid="{BD61D967-F374-4169-AE3B-15C37D8209C3}" mergeInterval="0" personalView="1" maximized="1" xWindow="-8" yWindow="-8" windowWidth="1936" windowHeight="1056" activeSheetId="2"/>
    <customWorkbookView name="Lorena Lima - Modo de exibição pessoal" guid="{65553C94-47D4-4154-BC12-BBE1973E96D0}" mergeInterval="0" personalView="1" xWindow="960" windowWidth="960" windowHeight="1030" activeSheetId="2"/>
    <customWorkbookView name="Vanessa Lima da Costa - Modo de exibição pessoal" guid="{E07AF128-F8FA-40FE-9EBB-0A06881E1AD4}" mergeInterval="0" personalView="1" maximized="1" xWindow="-8" yWindow="-8" windowWidth="1936" windowHeight="1056" activeSheetId="5"/>
    <customWorkbookView name="jeane.lino - Modo de exibição pessoal" guid="{8A98611B-5190-48A1-B5BD-145A7E22A279}" mergeInterval="0" personalView="1" maximized="1" xWindow="-8" yWindow="-8" windowWidth="1936" windowHeight="1056" activeSheetId="6"/>
    <customWorkbookView name="Pedro de Freitas Nunes - Modo de exibição pessoal" guid="{FE160BBC-31A7-4960-AF16-8C67A9473859}" mergeInterval="0" personalView="1" maximized="1" xWindow="-8" yWindow="-8" windowWidth="1936" windowHeight="1056" activeSheetId="1"/>
    <customWorkbookView name="simone.coelho - Modo de exibição pessoal" guid="{837FDDAD-02B6-476E-A8FC-DACE384B0730}" mergeInterval="0" personalView="1" maximized="1" xWindow="-8" yWindow="-8" windowWidth="1936" windowHeight="1056" activeSheetId="2"/>
    <customWorkbookView name="LuizJunior - Modo de exibição pessoal" guid="{66C747DE-74BC-479A-9E8A-F03789C325BF}" mergeInterval="0" personalView="1" maximized="1" xWindow="-8" yWindow="-8" windowWidth="1936" windowHeight="1056" activeSheetId="2"/>
    <customWorkbookView name="rodrigo.araujo - Modo de exibição pessoal" guid="{18FF27C2-F7DB-4346-BA49-855A29E6A250}" mergeInterval="0" personalView="1" maximized="1" xWindow="1" yWindow="1" windowWidth="1920" windowHeight="850" activeSheetId="5"/>
    <customWorkbookView name="Mateus de Azevendo Dantas - Modo de exibição pessoal" guid="{E831E57B-F8E7-412E-87CA-84FAAD8F7204}" mergeInterval="0" personalView="1" maximized="1" xWindow="-8" yWindow="-8" windowWidth="1936" windowHeight="1056" activeSheetId="7"/>
    <customWorkbookView name="jonatha.ramos - Modo de exibição pessoal" guid="{9656E17F-EFA9-4EE6-8719-6FA72075AB59}" mergeInterval="0" personalView="1" maximized="1" xWindow="-8" yWindow="-8" windowWidth="1936" windowHeight="1056" activeSheetId="2"/>
    <customWorkbookView name="junia.lacerda - Modo de exibição pessoal" guid="{88F4D9A7-480C-4DB0-A1DE-3ED2066CAD53}" mergeInterval="0" personalView="1" maximized="1" xWindow="1" yWindow="1" windowWidth="944" windowHeight="838" activeSheetId="2"/>
    <customWorkbookView name="roger.moura - Modo de exibição pessoal" guid="{540870B9-4D0A-4A73-A94F-4A84FAFA6DD1}" mergeInterval="0" personalView="1" maximized="1" xWindow="-8" yWindow="-8" windowWidth="1936" windowHeight="1056" activeSheetId="2"/>
    <customWorkbookView name="Tamara Caroline Silva Costa - Modo de exibição pessoal" guid="{F6280980-783E-4482-97EC-91569F4EA8FF}" mergeInterval="0" personalView="1" xWindow="41" yWindow="10" windowWidth="1044" windowHeight="1038" activeSheetId="5"/>
    <customWorkbookView name="Leandro Gabriel Albanaz Vargas - Modo de exibição pessoal" guid="{E8C7B569-3454-44A9-85EB-772D3FCA90F5}" mergeInterval="0" personalView="1" maximized="1" xWindow="-8" yWindow="-8" windowWidth="1936" windowHeight="1056" activeSheetId="2"/>
    <customWorkbookView name="Pedro Nunes - Modo de exibição pessoal" guid="{4617BB81-CFB3-426F-A2FA-A22F3D9BF0CB}" mergeInterval="0" personalView="1" maximized="1" xWindow="-8" yWindow="-8" windowWidth="1382" windowHeight="744" activeSheetId="2"/>
    <customWorkbookView name="pedro.macelino - Modo de exibição pessoal" guid="{ED7B1133-2EE2-4997-A811-6C6EDEB5F645}" mergeInterval="0" personalView="1" maximized="1" xWindow="-8" yWindow="-8" windowWidth="1936" windowHeight="1056" activeSheetId="6"/>
    <customWorkbookView name="luiz.junior - Modo de exibição pessoal" guid="{2A5529D8-6967-4BD2-8135-E24F233314F2}" mergeInterval="0" personalView="1" maximized="1" xWindow="1912" yWindow="-8" windowWidth="1936" windowHeight="1096" activeSheetId="2"/>
  </customWorkbookViews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429" i="2" l="1"/>
  <c r="S451" i="2"/>
  <c r="S423" i="2"/>
  <c r="S367" i="2"/>
  <c r="S466" i="2" l="1"/>
  <c r="S449" i="2"/>
  <c r="F36" i="2" l="1"/>
  <c r="F542" i="2" l="1"/>
  <c r="S542" i="2"/>
  <c r="S541" i="2"/>
  <c r="F574" i="2"/>
  <c r="S560" i="2"/>
  <c r="S569" i="2"/>
  <c r="S567" i="2"/>
  <c r="S564" i="2"/>
  <c r="S562" i="2"/>
  <c r="S566" i="2"/>
  <c r="S565" i="2"/>
  <c r="S563" i="2"/>
  <c r="S572" i="2"/>
  <c r="S571" i="2"/>
  <c r="S570" i="2"/>
  <c r="S568" i="2"/>
  <c r="S561" i="2"/>
  <c r="S559" i="2"/>
  <c r="S558" i="2"/>
  <c r="S553" i="2"/>
  <c r="S554" i="2"/>
  <c r="S555" i="2"/>
  <c r="S552" i="2"/>
  <c r="F550" i="2"/>
  <c r="S546" i="2"/>
  <c r="S545" i="2"/>
  <c r="S543" i="2"/>
  <c r="S537" i="2"/>
  <c r="S535" i="2"/>
  <c r="S538" i="2"/>
  <c r="S536" i="2"/>
  <c r="S534" i="2"/>
  <c r="S533" i="2"/>
  <c r="S532" i="2"/>
  <c r="S531" i="2"/>
  <c r="S529" i="2"/>
  <c r="S526" i="2"/>
  <c r="S544" i="2"/>
  <c r="S540" i="2"/>
  <c r="S539" i="2"/>
  <c r="S530" i="2"/>
  <c r="S528" i="2"/>
  <c r="S527" i="2"/>
  <c r="S525" i="2"/>
  <c r="F401" i="2" l="1"/>
  <c r="S332" i="2"/>
  <c r="S246" i="2" l="1"/>
  <c r="S121" i="2"/>
  <c r="F115" i="2"/>
  <c r="S115" i="2"/>
  <c r="F83" i="2"/>
  <c r="F41" i="2" l="1"/>
  <c r="S63" i="2"/>
  <c r="F54" i="2"/>
  <c r="S54" i="2"/>
  <c r="S38" i="2"/>
  <c r="S37" i="2"/>
  <c r="S31" i="2"/>
  <c r="S32" i="2"/>
  <c r="S30" i="2"/>
  <c r="S41" i="2"/>
  <c r="B33" i="1" l="1"/>
  <c r="B34" i="1"/>
  <c r="B32" i="1"/>
  <c r="S200" i="2"/>
  <c r="S64" i="2"/>
  <c r="F329" i="2"/>
  <c r="F330" i="2" s="1"/>
  <c r="F224" i="2"/>
  <c r="S224" i="2"/>
  <c r="S212" i="2"/>
  <c r="F212" i="2"/>
  <c r="F204" i="2"/>
  <c r="S204" i="2"/>
  <c r="S205" i="2"/>
  <c r="S210" i="2"/>
  <c r="F207" i="2"/>
  <c r="F209" i="2"/>
  <c r="F208" i="2"/>
  <c r="F203" i="2"/>
  <c r="S206" i="2"/>
  <c r="S203" i="2"/>
  <c r="S199" i="2"/>
  <c r="F199" i="2"/>
  <c r="S198" i="2"/>
  <c r="S197" i="2"/>
  <c r="S196" i="2"/>
  <c r="S195" i="2"/>
  <c r="S194" i="2"/>
  <c r="S193" i="2"/>
  <c r="S192" i="2"/>
  <c r="S191" i="2"/>
  <c r="S185" i="2"/>
  <c r="S184" i="2"/>
  <c r="S190" i="2"/>
  <c r="F190" i="2"/>
  <c r="S189" i="2"/>
  <c r="S188" i="2"/>
  <c r="S187" i="2"/>
  <c r="S186" i="2"/>
  <c r="S183" i="2"/>
  <c r="S182" i="2"/>
  <c r="S181" i="2"/>
  <c r="S180" i="2"/>
  <c r="F175" i="2"/>
  <c r="F173" i="2"/>
  <c r="F178" i="2"/>
  <c r="S177" i="2"/>
  <c r="S174" i="2"/>
  <c r="S172" i="2"/>
  <c r="S167" i="2"/>
  <c r="S163" i="2"/>
  <c r="S162" i="2"/>
  <c r="F169" i="2"/>
  <c r="F159" i="2"/>
  <c r="S158" i="2"/>
  <c r="S159" i="2"/>
  <c r="S171" i="2"/>
  <c r="S147" i="2"/>
  <c r="S146" i="2"/>
  <c r="S148" i="2"/>
  <c r="F150" i="2"/>
  <c r="F139" i="2"/>
  <c r="F137" i="2"/>
  <c r="F135" i="2"/>
  <c r="F134" i="2"/>
  <c r="S170" i="2"/>
  <c r="S151" i="2"/>
  <c r="S169" i="2"/>
  <c r="S168" i="2"/>
  <c r="S166" i="2"/>
  <c r="S165" i="2"/>
  <c r="S164" i="2"/>
  <c r="S161" i="2"/>
  <c r="S160" i="2"/>
  <c r="F157" i="2"/>
  <c r="S156" i="2"/>
  <c r="S155" i="2"/>
  <c r="S154" i="2"/>
  <c r="S153" i="2"/>
  <c r="S152" i="2"/>
  <c r="S149" i="2"/>
  <c r="S141" i="2"/>
  <c r="S143" i="2"/>
  <c r="S138" i="2"/>
  <c r="S134" i="2"/>
  <c r="S133" i="2"/>
  <c r="S132" i="2"/>
  <c r="S139" i="2"/>
  <c r="S137" i="2"/>
  <c r="S136" i="2"/>
  <c r="S135" i="2"/>
  <c r="S157" i="2"/>
  <c r="S150" i="2"/>
  <c r="S145" i="2"/>
  <c r="S144" i="2"/>
  <c r="S131" i="2"/>
  <c r="S130" i="2"/>
  <c r="F122" i="2"/>
  <c r="S129" i="2"/>
  <c r="S127" i="2"/>
  <c r="F125" i="2"/>
  <c r="F126" i="2"/>
  <c r="S124" i="2"/>
  <c r="S118" i="2"/>
  <c r="S119" i="2"/>
  <c r="S117" i="2"/>
  <c r="F179" i="2" l="1"/>
  <c r="F243" i="2"/>
  <c r="F151" i="2"/>
  <c r="F142" i="2"/>
  <c r="F145" i="2"/>
  <c r="F163" i="2"/>
  <c r="F170" i="2"/>
  <c r="F123" i="2"/>
  <c r="F205" i="2"/>
  <c r="F161" i="2"/>
  <c r="F136" i="2"/>
  <c r="F154" i="2"/>
  <c r="F155" i="2"/>
  <c r="F128" i="2"/>
  <c r="F156" i="2" l="1"/>
  <c r="F129" i="2"/>
  <c r="S120" i="2" l="1"/>
  <c r="S128" i="2" l="1"/>
  <c r="S126" i="2"/>
  <c r="S125" i="2"/>
  <c r="S123" i="2"/>
  <c r="S122" i="2"/>
  <c r="S116" i="2"/>
  <c r="F221" i="2"/>
  <c r="F216" i="2"/>
  <c r="F215" i="2"/>
  <c r="S214" i="2"/>
  <c r="S465" i="2"/>
  <c r="S401" i="2"/>
  <c r="S450" i="2"/>
  <c r="S440" i="2"/>
  <c r="S435" i="2"/>
  <c r="S432" i="2"/>
  <c r="S427" i="2"/>
  <c r="S426" i="2"/>
  <c r="S410" i="2"/>
  <c r="S408" i="2"/>
  <c r="S407" i="2"/>
  <c r="S406" i="2"/>
  <c r="S405" i="2"/>
  <c r="S403" i="2"/>
  <c r="S393" i="2"/>
  <c r="S387" i="2"/>
  <c r="S384" i="2"/>
  <c r="S379" i="2"/>
  <c r="S370" i="2"/>
  <c r="S369" i="2"/>
  <c r="S372" i="2"/>
  <c r="S371" i="2"/>
  <c r="F214" i="2" l="1"/>
  <c r="F218" i="2"/>
  <c r="F217" i="2"/>
  <c r="S356" i="2"/>
  <c r="S355" i="2"/>
  <c r="S354" i="2"/>
  <c r="S353" i="2"/>
  <c r="S352" i="2"/>
  <c r="S351" i="2"/>
  <c r="S300" i="2"/>
  <c r="S359" i="2"/>
  <c r="S358" i="2"/>
  <c r="S357" i="2"/>
  <c r="S350" i="2"/>
  <c r="S349" i="2"/>
  <c r="S348" i="2"/>
  <c r="S340" i="2"/>
  <c r="S270" i="2"/>
  <c r="S269" i="2"/>
  <c r="S243" i="2"/>
  <c r="S242" i="2"/>
  <c r="S248" i="2"/>
  <c r="S245" i="2"/>
  <c r="S247" i="2"/>
  <c r="S244" i="2"/>
  <c r="S253" i="2"/>
  <c r="S252" i="2"/>
  <c r="S251" i="2"/>
  <c r="S250" i="2"/>
  <c r="S249" i="2"/>
  <c r="S241" i="2"/>
  <c r="S263" i="2"/>
  <c r="S261" i="2"/>
  <c r="S259" i="2"/>
  <c r="S257" i="2"/>
  <c r="S267" i="2"/>
  <c r="S266" i="2"/>
  <c r="S265" i="2"/>
  <c r="S264" i="2"/>
  <c r="S262" i="2"/>
  <c r="S260" i="2"/>
  <c r="S258" i="2"/>
  <c r="S256" i="2"/>
  <c r="S255" i="2"/>
  <c r="S254" i="2"/>
  <c r="S333" i="2"/>
  <c r="S331" i="2"/>
  <c r="S327" i="2"/>
  <c r="S324" i="2"/>
  <c r="S298" i="2"/>
  <c r="S299" i="2"/>
  <c r="S297" i="2"/>
  <c r="S296" i="2"/>
  <c r="S295" i="2"/>
  <c r="S301" i="2"/>
  <c r="S294" i="2"/>
  <c r="S293" i="2"/>
  <c r="S292" i="2"/>
  <c r="S291" i="2"/>
  <c r="S286" i="2"/>
  <c r="S285" i="2"/>
  <c r="S284" i="2"/>
  <c r="S283" i="2"/>
  <c r="S237" i="2"/>
  <c r="S236" i="2"/>
  <c r="S339" i="2"/>
  <c r="S338" i="2"/>
  <c r="S201" i="2"/>
  <c r="S114" i="2"/>
  <c r="S213" i="2"/>
  <c r="S97" i="2"/>
  <c r="S96" i="2"/>
  <c r="S91" i="2"/>
  <c r="S81" i="2"/>
  <c r="S90" i="2"/>
  <c r="S80" i="2"/>
  <c r="S83" i="2"/>
  <c r="S77" i="2"/>
  <c r="S76" i="2"/>
  <c r="S75" i="2"/>
  <c r="S73" i="2"/>
  <c r="S74" i="2"/>
  <c r="S72" i="2"/>
  <c r="F79" i="2"/>
  <c r="F105" i="2" l="1"/>
  <c r="F106" i="2" s="1"/>
  <c r="F107" i="2" s="1"/>
  <c r="S486" i="2" l="1"/>
  <c r="S487" i="2"/>
  <c r="S483" i="2"/>
  <c r="S481" i="2"/>
  <c r="S476" i="2"/>
  <c r="S482" i="2"/>
  <c r="F488" i="2"/>
  <c r="F480" i="2"/>
  <c r="S478" i="2"/>
  <c r="S576" i="2"/>
  <c r="S577" i="2"/>
  <c r="S575" i="2"/>
  <c r="S550" i="2"/>
  <c r="S551" i="2"/>
  <c r="S556" i="2"/>
  <c r="S548" i="2"/>
  <c r="S549" i="2"/>
  <c r="S470" i="2" l="1"/>
  <c r="S469" i="2"/>
  <c r="S468" i="2"/>
  <c r="S467" i="2"/>
  <c r="S455" i="2"/>
  <c r="S547" i="2" l="1"/>
  <c r="S207" i="2"/>
  <c r="S142" i="2"/>
  <c r="S179" i="2"/>
  <c r="S173" i="2"/>
  <c r="S140" i="2"/>
  <c r="S178" i="2"/>
  <c r="S176" i="2"/>
  <c r="S175" i="2"/>
  <c r="S223" i="2"/>
  <c r="S215" i="2"/>
  <c r="S221" i="2"/>
  <c r="S219" i="2"/>
  <c r="S416" i="2" l="1"/>
  <c r="S414" i="2"/>
  <c r="B31" i="1"/>
  <c r="B30" i="1"/>
  <c r="S580" i="2"/>
  <c r="S579" i="2"/>
  <c r="S578" i="2"/>
  <c r="S557" i="2"/>
  <c r="S573" i="2"/>
  <c r="S524" i="2"/>
  <c r="B25" i="1"/>
  <c r="B24" i="1"/>
  <c r="B23" i="1"/>
  <c r="B22" i="1"/>
  <c r="S310" i="2"/>
  <c r="S289" i="2" l="1"/>
  <c r="S231" i="2" l="1"/>
  <c r="S105" i="2"/>
  <c r="S107" i="2"/>
  <c r="S106" i="2"/>
  <c r="S104" i="2"/>
  <c r="S62" i="2"/>
  <c r="S36" i="2"/>
  <c r="S35" i="2"/>
  <c r="S94" i="2" l="1"/>
  <c r="S92" i="2"/>
  <c r="S86" i="2"/>
  <c r="S82" i="2"/>
  <c r="S78" i="2"/>
  <c r="S375" i="2" l="1"/>
  <c r="S374" i="2"/>
  <c r="S373" i="2"/>
  <c r="S400" i="2"/>
  <c r="S464" i="2"/>
  <c r="S463" i="2"/>
  <c r="S462" i="2"/>
  <c r="S461" i="2"/>
  <c r="S460" i="2"/>
  <c r="S459" i="2"/>
  <c r="S458" i="2"/>
  <c r="S457" i="2"/>
  <c r="S456" i="2"/>
  <c r="S448" i="2"/>
  <c r="S452" i="2"/>
  <c r="S447" i="2"/>
  <c r="S446" i="2"/>
  <c r="S445" i="2"/>
  <c r="S439" i="2"/>
  <c r="S438" i="2"/>
  <c r="S437" i="2"/>
  <c r="S436" i="2"/>
  <c r="S434" i="2"/>
  <c r="S431" i="2"/>
  <c r="S428" i="2"/>
  <c r="S425" i="2"/>
  <c r="S424" i="2"/>
  <c r="S415" i="2"/>
  <c r="S422" i="2"/>
  <c r="S421" i="2"/>
  <c r="S420" i="2"/>
  <c r="S430" i="2"/>
  <c r="S433" i="2"/>
  <c r="S412" i="2"/>
  <c r="S411" i="2"/>
  <c r="S409" i="2"/>
  <c r="S413" i="2"/>
  <c r="S404" i="2"/>
  <c r="S402" i="2"/>
  <c r="S399" i="2"/>
  <c r="S398" i="2"/>
  <c r="S397" i="2"/>
  <c r="S396" i="2"/>
  <c r="S390" i="2" l="1"/>
  <c r="S388" i="2"/>
  <c r="S386" i="2"/>
  <c r="S385" i="2"/>
  <c r="S383" i="2"/>
  <c r="S389" i="2"/>
  <c r="S382" i="2"/>
  <c r="S378" i="2"/>
  <c r="S377" i="2"/>
  <c r="S380" i="2"/>
  <c r="S368" i="2"/>
  <c r="S366" i="2"/>
  <c r="S365" i="2"/>
  <c r="S364" i="2"/>
  <c r="S98" i="2" l="1"/>
  <c r="S99" i="2"/>
  <c r="S101" i="2"/>
  <c r="S497" i="2"/>
  <c r="S496" i="2"/>
  <c r="S495" i="2"/>
  <c r="S494" i="2"/>
  <c r="S493" i="2"/>
  <c r="S102" i="2"/>
  <c r="S484" i="2"/>
  <c r="S480" i="2"/>
  <c r="S479" i="2"/>
  <c r="S475" i="2"/>
  <c r="S574" i="2"/>
  <c r="S477" i="2"/>
  <c r="S489" i="2"/>
  <c r="S488" i="2"/>
  <c r="S485" i="2"/>
  <c r="S520" i="2" l="1"/>
  <c r="S519" i="2"/>
  <c r="S518" i="2"/>
  <c r="S517" i="2"/>
  <c r="S516" i="2"/>
  <c r="S515" i="2"/>
  <c r="S514" i="2"/>
  <c r="S513" i="2"/>
  <c r="S503" i="2"/>
  <c r="S502" i="2"/>
  <c r="S501" i="2"/>
  <c r="S500" i="2"/>
  <c r="S512" i="2"/>
  <c r="S511" i="2"/>
  <c r="S509" i="2"/>
  <c r="S505" i="2"/>
  <c r="S504" i="2"/>
  <c r="S510" i="2"/>
  <c r="S508" i="2"/>
  <c r="S507" i="2"/>
  <c r="S506" i="2"/>
  <c r="S523" i="2"/>
  <c r="S522" i="2"/>
  <c r="S521" i="2"/>
  <c r="S499" i="2"/>
  <c r="S498" i="2"/>
  <c r="S302" i="2"/>
  <c r="S343" i="2"/>
  <c r="S347" i="2"/>
  <c r="S346" i="2"/>
  <c r="S345" i="2"/>
  <c r="S344" i="2"/>
  <c r="S342" i="2"/>
  <c r="S341" i="2"/>
  <c r="S337" i="2"/>
  <c r="S274" i="2"/>
  <c r="S273" i="2"/>
  <c r="S278" i="2"/>
  <c r="S277" i="2"/>
  <c r="S272" i="2"/>
  <c r="S271" i="2"/>
  <c r="S276" i="2"/>
  <c r="S275" i="2"/>
  <c r="S281" i="2"/>
  <c r="S280" i="2"/>
  <c r="S279" i="2"/>
  <c r="S268" i="2"/>
  <c r="S329" i="2"/>
  <c r="S328" i="2"/>
  <c r="S330" i="2"/>
  <c r="S326" i="2"/>
  <c r="S325" i="2"/>
  <c r="S318" i="2"/>
  <c r="S319" i="2"/>
  <c r="S317" i="2"/>
  <c r="S316" i="2"/>
  <c r="S314" i="2"/>
  <c r="S313" i="2"/>
  <c r="S312" i="2"/>
  <c r="S309" i="2"/>
  <c r="S311" i="2"/>
  <c r="S308" i="2"/>
  <c r="S307" i="2"/>
  <c r="S306" i="2"/>
  <c r="S233" i="2"/>
  <c r="S234" i="2"/>
  <c r="S305" i="2"/>
  <c r="S304" i="2"/>
  <c r="S303" i="2"/>
  <c r="S290" i="2"/>
  <c r="S288" i="2"/>
  <c r="S287" i="2"/>
  <c r="S282" i="2"/>
  <c r="S232" i="2"/>
  <c r="S230" i="2"/>
  <c r="S235" i="2"/>
  <c r="S229" i="2"/>
  <c r="S202" i="2"/>
  <c r="S227" i="2"/>
  <c r="S226" i="2"/>
  <c r="S225" i="2"/>
  <c r="S209" i="2"/>
  <c r="S208" i="2"/>
  <c r="S211" i="2"/>
  <c r="S222" i="2"/>
  <c r="S220" i="2"/>
  <c r="S218" i="2"/>
  <c r="S217" i="2"/>
  <c r="S216" i="2"/>
  <c r="S113" i="2"/>
  <c r="S112" i="2"/>
  <c r="S111" i="2"/>
  <c r="S85" i="2"/>
  <c r="S84" i="2"/>
  <c r="S79" i="2"/>
  <c r="S95" i="2"/>
  <c r="S93" i="2"/>
  <c r="S89" i="2"/>
  <c r="S88" i="2"/>
  <c r="S87" i="2"/>
  <c r="S103" i="2"/>
  <c r="S110" i="2"/>
  <c r="S109" i="2"/>
  <c r="S108" i="2"/>
  <c r="S100" i="2"/>
  <c r="S71" i="2"/>
  <c r="F585" i="2"/>
  <c r="S61" i="2"/>
  <c r="A603" i="2" l="1"/>
  <c r="F588" i="2"/>
  <c r="F587" i="2"/>
  <c r="F583" i="2"/>
  <c r="F66" i="2"/>
  <c r="S66" i="2"/>
  <c r="S49" i="2"/>
  <c r="S48" i="2"/>
  <c r="F53" i="2"/>
  <c r="F52" i="2"/>
  <c r="F51" i="2"/>
  <c r="S52" i="2"/>
  <c r="S51" i="2"/>
  <c r="S53" i="2"/>
  <c r="S50" i="2"/>
  <c r="F27" i="2"/>
  <c r="F26" i="2"/>
  <c r="F25" i="2"/>
  <c r="S24" i="2"/>
  <c r="S27" i="2"/>
  <c r="S26" i="2"/>
  <c r="S25" i="2"/>
  <c r="S23" i="2"/>
  <c r="S29" i="2"/>
  <c r="S28" i="2"/>
  <c r="S22" i="2"/>
  <c r="B27" i="1" l="1"/>
  <c r="B26" i="1"/>
  <c r="B28" i="1"/>
  <c r="S21" i="2" l="1"/>
  <c r="B29" i="1" l="1"/>
  <c r="B21" i="1"/>
  <c r="B20" i="1"/>
  <c r="S492" i="2"/>
  <c r="S491" i="2"/>
  <c r="S490" i="2"/>
  <c r="S474" i="2"/>
  <c r="S336" i="2" l="1"/>
  <c r="S335" i="2"/>
  <c r="S334" i="2"/>
  <c r="S323" i="2"/>
  <c r="S322" i="2"/>
  <c r="S321" i="2"/>
  <c r="S320" i="2"/>
  <c r="S315" i="2"/>
  <c r="S240" i="2"/>
  <c r="S239" i="2"/>
  <c r="S238" i="2"/>
  <c r="S228" i="2"/>
  <c r="S454" i="2"/>
  <c r="S418" i="2"/>
  <c r="S395" i="2"/>
  <c r="S392" i="2"/>
  <c r="S362" i="2" l="1"/>
  <c r="G8" i="1" l="1"/>
  <c r="S419" i="2" l="1"/>
  <c r="S363" i="2"/>
  <c r="S47" i="2" l="1"/>
  <c r="S394" i="2" l="1"/>
  <c r="S391" i="2"/>
  <c r="S453" i="2"/>
  <c r="S473" i="2"/>
  <c r="S472" i="2"/>
  <c r="S471" i="2"/>
  <c r="S444" i="2"/>
  <c r="S417" i="2"/>
  <c r="S381" i="2"/>
  <c r="S376" i="2"/>
  <c r="S443" i="2"/>
  <c r="S442" i="2"/>
  <c r="S441" i="2"/>
  <c r="S361" i="2"/>
  <c r="S360" i="2"/>
  <c r="X11" i="2" l="1"/>
  <c r="N466" i="2" s="1"/>
  <c r="N465" i="2" l="1"/>
  <c r="N494" i="2"/>
  <c r="N464" i="2"/>
  <c r="N463" i="2"/>
  <c r="N462" i="2"/>
  <c r="N461" i="2"/>
  <c r="N460" i="2"/>
  <c r="N489" i="2"/>
  <c r="B19" i="1"/>
  <c r="S594" i="2" l="1"/>
  <c r="E38" i="1" l="1"/>
  <c r="S591" i="2" l="1"/>
  <c r="S590" i="2"/>
  <c r="S589" i="2"/>
  <c r="S588" i="2"/>
  <c r="S587" i="2"/>
  <c r="S586" i="2"/>
  <c r="S585" i="2"/>
  <c r="S584" i="2"/>
  <c r="S583" i="2"/>
  <c r="S582" i="2"/>
  <c r="S581" i="2"/>
  <c r="X9" i="2" l="1"/>
  <c r="M429" i="2" s="1"/>
  <c r="F8" i="1"/>
  <c r="F7" i="1"/>
  <c r="F6" i="1"/>
  <c r="F5" i="1"/>
  <c r="M423" i="2" l="1"/>
  <c r="M451" i="2"/>
  <c r="M466" i="2"/>
  <c r="M367" i="2"/>
  <c r="M449" i="2"/>
  <c r="X10" i="2"/>
  <c r="M560" i="2"/>
  <c r="M542" i="2"/>
  <c r="M563" i="2"/>
  <c r="M566" i="2"/>
  <c r="M565" i="2"/>
  <c r="M568" i="2"/>
  <c r="M572" i="2"/>
  <c r="M570" i="2"/>
  <c r="M571" i="2"/>
  <c r="M561" i="2"/>
  <c r="M554" i="2"/>
  <c r="M553" i="2"/>
  <c r="M546" i="2"/>
  <c r="M555" i="2"/>
  <c r="M533" i="2"/>
  <c r="M538" i="2"/>
  <c r="M534" i="2"/>
  <c r="M532" i="2"/>
  <c r="M536" i="2"/>
  <c r="M530" i="2"/>
  <c r="M544" i="2"/>
  <c r="M539" i="2"/>
  <c r="M527" i="2"/>
  <c r="M528" i="2"/>
  <c r="M540" i="2"/>
  <c r="M246" i="2"/>
  <c r="M332" i="2"/>
  <c r="M115" i="2"/>
  <c r="M121" i="2"/>
  <c r="M54" i="2"/>
  <c r="M63" i="2"/>
  <c r="M31" i="2"/>
  <c r="M38" i="2"/>
  <c r="M37" i="2"/>
  <c r="M32" i="2"/>
  <c r="M30" i="2"/>
  <c r="M64" i="2"/>
  <c r="M41" i="2"/>
  <c r="M212" i="2"/>
  <c r="M224" i="2"/>
  <c r="M210" i="2"/>
  <c r="M205" i="2"/>
  <c r="M204" i="2"/>
  <c r="M203" i="2"/>
  <c r="M206" i="2"/>
  <c r="M196" i="2"/>
  <c r="M193" i="2"/>
  <c r="M199" i="2"/>
  <c r="M195" i="2"/>
  <c r="M198" i="2"/>
  <c r="M185" i="2"/>
  <c r="M184" i="2"/>
  <c r="M190" i="2"/>
  <c r="M186" i="2"/>
  <c r="M187" i="2"/>
  <c r="M182" i="2"/>
  <c r="M189" i="2"/>
  <c r="M167" i="2"/>
  <c r="M159" i="2"/>
  <c r="M163" i="2"/>
  <c r="M147" i="2"/>
  <c r="M146" i="2"/>
  <c r="M148" i="2"/>
  <c r="M151" i="2"/>
  <c r="M170" i="2"/>
  <c r="M161" i="2"/>
  <c r="M166" i="2"/>
  <c r="M169" i="2"/>
  <c r="M165" i="2"/>
  <c r="M134" i="2"/>
  <c r="M156" i="2"/>
  <c r="M155" i="2"/>
  <c r="M154" i="2"/>
  <c r="M136" i="2"/>
  <c r="M135" i="2"/>
  <c r="M137" i="2"/>
  <c r="M139" i="2"/>
  <c r="M145" i="2"/>
  <c r="M157" i="2"/>
  <c r="M144" i="2"/>
  <c r="M150" i="2"/>
  <c r="M129" i="2"/>
  <c r="M131" i="2"/>
  <c r="M119" i="2"/>
  <c r="M123" i="2"/>
  <c r="M128" i="2"/>
  <c r="M122" i="2"/>
  <c r="M125" i="2"/>
  <c r="M126" i="2"/>
  <c r="M465" i="2"/>
  <c r="M214" i="2"/>
  <c r="M401" i="2"/>
  <c r="M440" i="2"/>
  <c r="M450" i="2"/>
  <c r="M432" i="2"/>
  <c r="M435" i="2"/>
  <c r="M410" i="2"/>
  <c r="M427" i="2"/>
  <c r="M426" i="2"/>
  <c r="M408" i="2"/>
  <c r="M407" i="2"/>
  <c r="M403" i="2"/>
  <c r="M406" i="2"/>
  <c r="M405" i="2"/>
  <c r="M387" i="2"/>
  <c r="M393" i="2"/>
  <c r="M379" i="2"/>
  <c r="M384" i="2"/>
  <c r="M369" i="2"/>
  <c r="M370" i="2"/>
  <c r="M372" i="2"/>
  <c r="M371" i="2"/>
  <c r="M354" i="2"/>
  <c r="M355" i="2"/>
  <c r="M356" i="2"/>
  <c r="M300" i="2"/>
  <c r="M352" i="2"/>
  <c r="M350" i="2"/>
  <c r="M270" i="2"/>
  <c r="M340" i="2"/>
  <c r="M248" i="2"/>
  <c r="M243" i="2"/>
  <c r="M247" i="2"/>
  <c r="M245" i="2"/>
  <c r="M250" i="2"/>
  <c r="M333" i="2"/>
  <c r="M258" i="2"/>
  <c r="M264" i="2"/>
  <c r="M260" i="2"/>
  <c r="M256" i="2"/>
  <c r="M262" i="2"/>
  <c r="M324" i="2"/>
  <c r="M327" i="2"/>
  <c r="M298" i="2"/>
  <c r="M296" i="2"/>
  <c r="M299" i="2"/>
  <c r="M292" i="2"/>
  <c r="M294" i="2"/>
  <c r="M284" i="2"/>
  <c r="M286" i="2"/>
  <c r="M285" i="2"/>
  <c r="M339" i="2"/>
  <c r="M237" i="2"/>
  <c r="M201" i="2"/>
  <c r="M114" i="2"/>
  <c r="M97" i="2"/>
  <c r="M96" i="2"/>
  <c r="M81" i="2"/>
  <c r="M91" i="2"/>
  <c r="M80" i="2"/>
  <c r="M90" i="2"/>
  <c r="M77" i="2"/>
  <c r="M83" i="2"/>
  <c r="M76" i="2"/>
  <c r="M75" i="2"/>
  <c r="M74" i="2"/>
  <c r="M73" i="2"/>
  <c r="M482" i="2"/>
  <c r="M486" i="2"/>
  <c r="M478" i="2"/>
  <c r="M576" i="2"/>
  <c r="M577" i="2"/>
  <c r="M550" i="2"/>
  <c r="M575" i="2"/>
  <c r="M549" i="2"/>
  <c r="M551" i="2"/>
  <c r="M455" i="2"/>
  <c r="M470" i="2"/>
  <c r="M468" i="2"/>
  <c r="M506" i="2"/>
  <c r="M479" i="2"/>
  <c r="M461" i="2"/>
  <c r="M460" i="2"/>
  <c r="M448" i="2"/>
  <c r="M431" i="2"/>
  <c r="M416" i="2"/>
  <c r="M392" i="2"/>
  <c r="M378" i="2"/>
  <c r="M342" i="2"/>
  <c r="M309" i="2"/>
  <c r="M235" i="2"/>
  <c r="M221" i="2"/>
  <c r="M89" i="2"/>
  <c r="M574" i="2"/>
  <c r="M504" i="2"/>
  <c r="M477" i="2"/>
  <c r="M458" i="2"/>
  <c r="M446" i="2"/>
  <c r="M428" i="2"/>
  <c r="M415" i="2"/>
  <c r="M390" i="2"/>
  <c r="M330" i="2"/>
  <c r="M308" i="2"/>
  <c r="M234" i="2"/>
  <c r="M179" i="2"/>
  <c r="M220" i="2"/>
  <c r="M67" i="2"/>
  <c r="M36" i="2"/>
  <c r="M520" i="2"/>
  <c r="M503" i="2"/>
  <c r="M375" i="2"/>
  <c r="M414" i="2"/>
  <c r="M377" i="2"/>
  <c r="M329" i="2"/>
  <c r="M302" i="2"/>
  <c r="M178" i="2"/>
  <c r="M219" i="2"/>
  <c r="M88" i="2"/>
  <c r="M66" i="2"/>
  <c r="M34" i="2"/>
  <c r="M519" i="2"/>
  <c r="M502" i="2"/>
  <c r="M374" i="2"/>
  <c r="M425" i="2"/>
  <c r="M413" i="2"/>
  <c r="M326" i="2"/>
  <c r="M232" i="2"/>
  <c r="M218" i="2"/>
  <c r="M103" i="2"/>
  <c r="M62" i="2"/>
  <c r="M29" i="2"/>
  <c r="M518" i="2"/>
  <c r="M501" i="2"/>
  <c r="M424" i="2"/>
  <c r="M412" i="2"/>
  <c r="M389" i="2"/>
  <c r="M368" i="2"/>
  <c r="M323" i="2"/>
  <c r="M290" i="2"/>
  <c r="M231" i="2"/>
  <c r="M176" i="2"/>
  <c r="M217" i="2"/>
  <c r="M87" i="2"/>
  <c r="M61" i="2"/>
  <c r="M28" i="2"/>
  <c r="M463" i="2"/>
  <c r="M588" i="2"/>
  <c r="M517" i="2"/>
  <c r="M494" i="2"/>
  <c r="M373" i="2"/>
  <c r="M411" i="2"/>
  <c r="M322" i="2"/>
  <c r="M288" i="2"/>
  <c r="M230" i="2"/>
  <c r="M175" i="2"/>
  <c r="M216" i="2"/>
  <c r="M101" i="2"/>
  <c r="M60" i="2"/>
  <c r="M27" i="2"/>
  <c r="M507" i="2"/>
  <c r="M587" i="2"/>
  <c r="M516" i="2"/>
  <c r="M489" i="2"/>
  <c r="M457" i="2"/>
  <c r="M409" i="2"/>
  <c r="M388" i="2"/>
  <c r="M366" i="2"/>
  <c r="M321" i="2"/>
  <c r="M278" i="2"/>
  <c r="M211" i="2"/>
  <c r="M215" i="2"/>
  <c r="M100" i="2"/>
  <c r="M53" i="2"/>
  <c r="M26" i="2"/>
  <c r="M585" i="2"/>
  <c r="M515" i="2"/>
  <c r="M488" i="2"/>
  <c r="M454" i="2"/>
  <c r="M400" i="2"/>
  <c r="M422" i="2"/>
  <c r="M404" i="2"/>
  <c r="M386" i="2"/>
  <c r="M365" i="2"/>
  <c r="M274" i="2"/>
  <c r="M209" i="2"/>
  <c r="M113" i="2"/>
  <c r="M99" i="2"/>
  <c r="M85" i="2"/>
  <c r="M52" i="2"/>
  <c r="M25" i="2"/>
  <c r="M583" i="2"/>
  <c r="M512" i="2"/>
  <c r="M485" i="2"/>
  <c r="M439" i="2"/>
  <c r="M421" i="2"/>
  <c r="M399" i="2"/>
  <c r="M385" i="2"/>
  <c r="M364" i="2"/>
  <c r="M319" i="2"/>
  <c r="M276" i="2"/>
  <c r="M208" i="2"/>
  <c r="M142" i="2"/>
  <c r="M107" i="2"/>
  <c r="M95" i="2"/>
  <c r="M51" i="2"/>
  <c r="M23" i="2"/>
  <c r="M557" i="2"/>
  <c r="M510" i="2"/>
  <c r="M484" i="2"/>
  <c r="M437" i="2"/>
  <c r="M420" i="2"/>
  <c r="M398" i="2"/>
  <c r="M383" i="2"/>
  <c r="M363" i="2"/>
  <c r="M318" i="2"/>
  <c r="M272" i="2"/>
  <c r="M207" i="2"/>
  <c r="M173" i="2"/>
  <c r="M106" i="2"/>
  <c r="M93" i="2"/>
  <c r="M49" i="2"/>
  <c r="M22" i="2"/>
  <c r="M508" i="2"/>
  <c r="M480" i="2"/>
  <c r="M464" i="2"/>
  <c r="M434" i="2"/>
  <c r="M419" i="2"/>
  <c r="M397" i="2"/>
  <c r="M380" i="2"/>
  <c r="M362" i="2"/>
  <c r="M317" i="2"/>
  <c r="M140" i="2"/>
  <c r="M105" i="2"/>
  <c r="M84" i="2"/>
  <c r="M47" i="2"/>
  <c r="M19" i="2"/>
  <c r="M462" i="2"/>
  <c r="M452" i="2"/>
  <c r="M433" i="2"/>
  <c r="M418" i="2"/>
  <c r="M395" i="2"/>
  <c r="M344" i="2"/>
  <c r="M311" i="2"/>
  <c r="M222" i="2"/>
  <c r="M79" i="2"/>
  <c r="M40" i="2"/>
  <c r="M18" i="2"/>
  <c r="N451" i="2" l="1"/>
  <c r="N429" i="2"/>
  <c r="N367" i="2"/>
  <c r="N423" i="2"/>
  <c r="N449" i="2"/>
  <c r="N560" i="2"/>
  <c r="N540" i="2"/>
  <c r="N199" i="2"/>
  <c r="N155" i="2"/>
  <c r="N427" i="2"/>
  <c r="N243" i="2"/>
  <c r="N97" i="2"/>
  <c r="N448" i="2"/>
  <c r="N36" i="2"/>
  <c r="N62" i="2"/>
  <c r="N216" i="2"/>
  <c r="N400" i="2"/>
  <c r="N142" i="2"/>
  <c r="N222" i="2"/>
  <c r="N362" i="2"/>
  <c r="N140" i="2"/>
  <c r="N437" i="2"/>
  <c r="N411" i="2"/>
  <c r="N364" i="2"/>
  <c r="N22" i="2"/>
  <c r="N452" i="2"/>
  <c r="N103" i="2"/>
  <c r="N542" i="2"/>
  <c r="N246" i="2"/>
  <c r="N198" i="2"/>
  <c r="N139" i="2"/>
  <c r="N426" i="2"/>
  <c r="N247" i="2"/>
  <c r="N96" i="2"/>
  <c r="N431" i="2"/>
  <c r="N344" i="2"/>
  <c r="N29" i="2"/>
  <c r="N101" i="2"/>
  <c r="N422" i="2"/>
  <c r="N107" i="2"/>
  <c r="N434" i="2"/>
  <c r="N380" i="2"/>
  <c r="N484" i="2"/>
  <c r="N106" i="2"/>
  <c r="N18" i="2"/>
  <c r="N551" i="2"/>
  <c r="N563" i="2"/>
  <c r="N332" i="2"/>
  <c r="N184" i="2"/>
  <c r="N136" i="2"/>
  <c r="N407" i="2"/>
  <c r="N245" i="2"/>
  <c r="N81" i="2"/>
  <c r="N416" i="2"/>
  <c r="N520" i="2"/>
  <c r="N518" i="2"/>
  <c r="N60" i="2"/>
  <c r="N404" i="2"/>
  <c r="N95" i="2"/>
  <c r="N419" i="2"/>
  <c r="N40" i="2"/>
  <c r="N105" i="2"/>
  <c r="N47" i="2"/>
  <c r="N173" i="2"/>
  <c r="N93" i="2"/>
  <c r="N339" i="2"/>
  <c r="N480" i="2"/>
  <c r="N566" i="2"/>
  <c r="N115" i="2"/>
  <c r="N185" i="2"/>
  <c r="N135" i="2"/>
  <c r="N408" i="2"/>
  <c r="N250" i="2"/>
  <c r="N91" i="2"/>
  <c r="N392" i="2"/>
  <c r="N503" i="2"/>
  <c r="N501" i="2"/>
  <c r="N27" i="2"/>
  <c r="N386" i="2"/>
  <c r="N51" i="2"/>
  <c r="N397" i="2"/>
  <c r="N23" i="2"/>
  <c r="N420" i="2"/>
  <c r="N26" i="2"/>
  <c r="N234" i="2"/>
  <c r="N508" i="2"/>
  <c r="N470" i="2"/>
  <c r="N565" i="2"/>
  <c r="N121" i="2"/>
  <c r="N190" i="2"/>
  <c r="N137" i="2"/>
  <c r="N403" i="2"/>
  <c r="N333" i="2"/>
  <c r="N80" i="2"/>
  <c r="N378" i="2"/>
  <c r="N375" i="2"/>
  <c r="N424" i="2"/>
  <c r="N418" i="2"/>
  <c r="N365" i="2"/>
  <c r="N568" i="2"/>
  <c r="N54" i="2"/>
  <c r="N186" i="2"/>
  <c r="N145" i="2"/>
  <c r="N406" i="2"/>
  <c r="N260" i="2"/>
  <c r="N90" i="2"/>
  <c r="N342" i="2"/>
  <c r="N414" i="2"/>
  <c r="N412" i="2"/>
  <c r="N587" i="2"/>
  <c r="N274" i="2"/>
  <c r="N572" i="2"/>
  <c r="N63" i="2"/>
  <c r="N187" i="2"/>
  <c r="N150" i="2"/>
  <c r="N405" i="2"/>
  <c r="N258" i="2"/>
  <c r="N77" i="2"/>
  <c r="N309" i="2"/>
  <c r="N377" i="2"/>
  <c r="N389" i="2"/>
  <c r="N516" i="2"/>
  <c r="N209" i="2"/>
  <c r="N557" i="2"/>
  <c r="N317" i="2"/>
  <c r="N113" i="2"/>
  <c r="N84" i="2"/>
  <c r="N374" i="2"/>
  <c r="N455" i="2"/>
  <c r="N208" i="2"/>
  <c r="N570" i="2"/>
  <c r="N31" i="2"/>
  <c r="N182" i="2"/>
  <c r="N144" i="2"/>
  <c r="N387" i="2"/>
  <c r="N264" i="2"/>
  <c r="N83" i="2"/>
  <c r="N235" i="2"/>
  <c r="N329" i="2"/>
  <c r="N368" i="2"/>
  <c r="N457" i="2"/>
  <c r="N510" i="2"/>
  <c r="N571" i="2"/>
  <c r="N38" i="2"/>
  <c r="N189" i="2"/>
  <c r="N157" i="2"/>
  <c r="N393" i="2"/>
  <c r="N256" i="2"/>
  <c r="N76" i="2"/>
  <c r="N221" i="2"/>
  <c r="N302" i="2"/>
  <c r="N323" i="2"/>
  <c r="N409" i="2"/>
  <c r="N99" i="2"/>
  <c r="N561" i="2"/>
  <c r="N37" i="2"/>
  <c r="N167" i="2"/>
  <c r="N129" i="2"/>
  <c r="N379" i="2"/>
  <c r="N262" i="2"/>
  <c r="N75" i="2"/>
  <c r="N89" i="2"/>
  <c r="N178" i="2"/>
  <c r="N290" i="2"/>
  <c r="N388" i="2"/>
  <c r="N85" i="2"/>
  <c r="N554" i="2"/>
  <c r="N32" i="2"/>
  <c r="N159" i="2"/>
  <c r="N131" i="2"/>
  <c r="N384" i="2"/>
  <c r="N324" i="2"/>
  <c r="N74" i="2"/>
  <c r="N574" i="2"/>
  <c r="N219" i="2"/>
  <c r="N231" i="2"/>
  <c r="N366" i="2"/>
  <c r="N52" i="2"/>
  <c r="N553" i="2"/>
  <c r="N30" i="2"/>
  <c r="N163" i="2"/>
  <c r="N119" i="2"/>
  <c r="N369" i="2"/>
  <c r="N327" i="2"/>
  <c r="N73" i="2"/>
  <c r="N504" i="2"/>
  <c r="N88" i="2"/>
  <c r="N176" i="2"/>
  <c r="N321" i="2"/>
  <c r="N25" i="2"/>
  <c r="N398" i="2"/>
  <c r="N19" i="2"/>
  <c r="N272" i="2"/>
  <c r="N53" i="2"/>
  <c r="N322" i="2"/>
  <c r="N276" i="2"/>
  <c r="N67" i="2"/>
  <c r="N546" i="2"/>
  <c r="N64" i="2"/>
  <c r="N147" i="2"/>
  <c r="N122" i="2"/>
  <c r="N370" i="2"/>
  <c r="N298" i="2"/>
  <c r="N482" i="2"/>
  <c r="N477" i="2"/>
  <c r="N66" i="2"/>
  <c r="N217" i="2"/>
  <c r="N278" i="2"/>
  <c r="N583" i="2"/>
  <c r="N383" i="2"/>
  <c r="N507" i="2"/>
  <c r="N479" i="2"/>
  <c r="N502" i="2"/>
  <c r="N49" i="2"/>
  <c r="N488" i="2"/>
  <c r="N230" i="2"/>
  <c r="N175" i="2"/>
  <c r="N555" i="2"/>
  <c r="N41" i="2"/>
  <c r="N146" i="2"/>
  <c r="N123" i="2"/>
  <c r="N372" i="2"/>
  <c r="N296" i="2"/>
  <c r="N486" i="2"/>
  <c r="N458" i="2"/>
  <c r="N34" i="2"/>
  <c r="N87" i="2"/>
  <c r="N211" i="2"/>
  <c r="N512" i="2"/>
  <c r="N363" i="2"/>
  <c r="N395" i="2"/>
  <c r="N311" i="2"/>
  <c r="N439" i="2"/>
  <c r="N207" i="2"/>
  <c r="N421" i="2"/>
  <c r="N585" i="2"/>
  <c r="N326" i="2"/>
  <c r="N319" i="2"/>
  <c r="N218" i="2"/>
  <c r="N454" i="2"/>
  <c r="N533" i="2"/>
  <c r="N212" i="2"/>
  <c r="N148" i="2"/>
  <c r="N126" i="2"/>
  <c r="N371" i="2"/>
  <c r="N299" i="2"/>
  <c r="N478" i="2"/>
  <c r="N446" i="2"/>
  <c r="N79" i="2"/>
  <c r="N61" i="2"/>
  <c r="N215" i="2"/>
  <c r="N485" i="2"/>
  <c r="N318" i="2"/>
  <c r="N506" i="2"/>
  <c r="N415" i="2"/>
  <c r="N179" i="2"/>
  <c r="N410" i="2"/>
  <c r="N538" i="2"/>
  <c r="N224" i="2"/>
  <c r="N151" i="2"/>
  <c r="N128" i="2"/>
  <c r="N354" i="2"/>
  <c r="N292" i="2"/>
  <c r="N576" i="2"/>
  <c r="N428" i="2"/>
  <c r="N519" i="2"/>
  <c r="N28" i="2"/>
  <c r="N100" i="2"/>
  <c r="N534" i="2"/>
  <c r="N210" i="2"/>
  <c r="N170" i="2"/>
  <c r="N125" i="2"/>
  <c r="N356" i="2"/>
  <c r="N294" i="2"/>
  <c r="N577" i="2"/>
  <c r="N588" i="2"/>
  <c r="N288" i="2"/>
  <c r="N248" i="2"/>
  <c r="N532" i="2"/>
  <c r="N205" i="2"/>
  <c r="N169" i="2"/>
  <c r="N214" i="2"/>
  <c r="N355" i="2"/>
  <c r="N285" i="2"/>
  <c r="N550" i="2"/>
  <c r="N390" i="2"/>
  <c r="N517" i="2"/>
  <c r="N536" i="2"/>
  <c r="N204" i="2"/>
  <c r="N161" i="2"/>
  <c r="N401" i="2"/>
  <c r="N300" i="2"/>
  <c r="N286" i="2"/>
  <c r="N575" i="2"/>
  <c r="N330" i="2"/>
  <c r="N425" i="2"/>
  <c r="N373" i="2"/>
  <c r="N433" i="2"/>
  <c r="N399" i="2"/>
  <c r="N530" i="2"/>
  <c r="N206" i="2"/>
  <c r="N166" i="2"/>
  <c r="N440" i="2"/>
  <c r="N352" i="2"/>
  <c r="N284" i="2"/>
  <c r="N549" i="2"/>
  <c r="N308" i="2"/>
  <c r="N413" i="2"/>
  <c r="N385" i="2"/>
  <c r="N544" i="2"/>
  <c r="N203" i="2"/>
  <c r="N165" i="2"/>
  <c r="N450" i="2"/>
  <c r="N350" i="2"/>
  <c r="N515" i="2"/>
  <c r="N539" i="2"/>
  <c r="N193" i="2"/>
  <c r="N134" i="2"/>
  <c r="N432" i="2"/>
  <c r="N270" i="2"/>
  <c r="N237" i="2"/>
  <c r="N232" i="2"/>
  <c r="N527" i="2"/>
  <c r="N196" i="2"/>
  <c r="N156" i="2"/>
  <c r="N435" i="2"/>
  <c r="N340" i="2"/>
  <c r="N201" i="2"/>
  <c r="N468" i="2"/>
  <c r="N220" i="2"/>
  <c r="N528" i="2"/>
  <c r="N195" i="2"/>
  <c r="N154" i="2"/>
  <c r="N114" i="2"/>
  <c r="B18" i="1" l="1"/>
  <c r="B17" i="1"/>
  <c r="E3" i="1" l="1"/>
  <c r="E2" i="1"/>
  <c r="E1" i="1"/>
  <c r="B16" i="1" l="1"/>
  <c r="B15" i="1"/>
  <c r="B14" i="1"/>
  <c r="S65" i="2"/>
  <c r="S17" i="2"/>
  <c r="S18" i="2"/>
  <c r="S19" i="2"/>
  <c r="S20" i="2"/>
  <c r="S33" i="2"/>
  <c r="S34" i="2"/>
  <c r="S39" i="2"/>
  <c r="S40" i="2"/>
  <c r="S42" i="2"/>
  <c r="S43" i="2"/>
  <c r="S44" i="2"/>
  <c r="S45" i="2"/>
  <c r="S46" i="2"/>
  <c r="S55" i="2"/>
  <c r="S56" i="2"/>
  <c r="S57" i="2"/>
  <c r="S58" i="2"/>
  <c r="S59" i="2"/>
  <c r="S60" i="2"/>
  <c r="S67" i="2"/>
  <c r="S68" i="2"/>
  <c r="S69" i="2"/>
  <c r="S70" i="2"/>
  <c r="S592" i="2"/>
  <c r="S593" i="2"/>
  <c r="G7" i="1" l="1"/>
  <c r="G6" i="1"/>
  <c r="H429" i="2" l="1"/>
  <c r="G429" i="2"/>
  <c r="J429" i="2" s="1"/>
  <c r="C429" i="2"/>
  <c r="B429" i="2"/>
  <c r="H451" i="2"/>
  <c r="G451" i="2"/>
  <c r="J451" i="2" s="1"/>
  <c r="C451" i="2"/>
  <c r="B451" i="2"/>
  <c r="H423" i="2"/>
  <c r="G423" i="2"/>
  <c r="J423" i="2" s="1"/>
  <c r="B423" i="2"/>
  <c r="C423" i="2"/>
  <c r="G367" i="2"/>
  <c r="J367" i="2" s="1"/>
  <c r="H367" i="2"/>
  <c r="C367" i="2"/>
  <c r="B367" i="2"/>
  <c r="H466" i="2"/>
  <c r="G466" i="2"/>
  <c r="J466" i="2" s="1"/>
  <c r="H465" i="2"/>
  <c r="G465" i="2"/>
  <c r="J465" i="2" s="1"/>
  <c r="H464" i="2"/>
  <c r="G464" i="2"/>
  <c r="J464" i="2" s="1"/>
  <c r="H463" i="2"/>
  <c r="G463" i="2"/>
  <c r="J463" i="2" s="1"/>
  <c r="H462" i="2"/>
  <c r="G462" i="2"/>
  <c r="J462" i="2" s="1"/>
  <c r="H461" i="2"/>
  <c r="G461" i="2"/>
  <c r="J461" i="2" s="1"/>
  <c r="H460" i="2"/>
  <c r="G460" i="2"/>
  <c r="J460" i="2" s="1"/>
  <c r="C466" i="2"/>
  <c r="B466" i="2"/>
  <c r="C449" i="2"/>
  <c r="H449" i="2"/>
  <c r="G449" i="2"/>
  <c r="J449" i="2" s="1"/>
  <c r="O449" i="2" s="1"/>
  <c r="B449" i="2"/>
  <c r="H542" i="2"/>
  <c r="G542" i="2"/>
  <c r="J542" i="2" s="1"/>
  <c r="C542" i="2"/>
  <c r="B542" i="2"/>
  <c r="H560" i="2"/>
  <c r="G560" i="2"/>
  <c r="J560" i="2" s="1"/>
  <c r="C560" i="2"/>
  <c r="B560" i="2"/>
  <c r="H565" i="2"/>
  <c r="G565" i="2"/>
  <c r="J565" i="2" s="1"/>
  <c r="C565" i="2"/>
  <c r="B565" i="2"/>
  <c r="H563" i="2"/>
  <c r="G563" i="2"/>
  <c r="J563" i="2" s="1"/>
  <c r="C563" i="2"/>
  <c r="H566" i="2"/>
  <c r="B563" i="2"/>
  <c r="G566" i="2"/>
  <c r="J566" i="2" s="1"/>
  <c r="C566" i="2"/>
  <c r="B566" i="2"/>
  <c r="H571" i="2"/>
  <c r="G571" i="2"/>
  <c r="J571" i="2" s="1"/>
  <c r="C571" i="2"/>
  <c r="B571" i="2"/>
  <c r="H568" i="2"/>
  <c r="G568" i="2"/>
  <c r="J568" i="2" s="1"/>
  <c r="C568" i="2"/>
  <c r="H572" i="2"/>
  <c r="B568" i="2"/>
  <c r="G572" i="2"/>
  <c r="J572" i="2" s="1"/>
  <c r="C572" i="2"/>
  <c r="B572" i="2"/>
  <c r="H570" i="2"/>
  <c r="G570" i="2"/>
  <c r="J570" i="2" s="1"/>
  <c r="C570" i="2"/>
  <c r="B570" i="2"/>
  <c r="H561" i="2"/>
  <c r="C561" i="2"/>
  <c r="B561" i="2"/>
  <c r="G561" i="2"/>
  <c r="J561" i="2" s="1"/>
  <c r="C553" i="2"/>
  <c r="B553" i="2"/>
  <c r="H553" i="2"/>
  <c r="G553" i="2"/>
  <c r="J553" i="2" s="1"/>
  <c r="G554" i="2"/>
  <c r="J554" i="2" s="1"/>
  <c r="H554" i="2"/>
  <c r="C554" i="2"/>
  <c r="B554" i="2"/>
  <c r="H555" i="2"/>
  <c r="G555" i="2"/>
  <c r="J555" i="2" s="1"/>
  <c r="C555" i="2"/>
  <c r="B555" i="2"/>
  <c r="H546" i="2"/>
  <c r="G546" i="2"/>
  <c r="J546" i="2" s="1"/>
  <c r="C546" i="2"/>
  <c r="B546" i="2"/>
  <c r="G532" i="2"/>
  <c r="J532" i="2" s="1"/>
  <c r="B532" i="2"/>
  <c r="C532" i="2"/>
  <c r="H536" i="2"/>
  <c r="G536" i="2"/>
  <c r="J536" i="2" s="1"/>
  <c r="C536" i="2"/>
  <c r="B536" i="2"/>
  <c r="B534" i="2"/>
  <c r="H533" i="2"/>
  <c r="G533" i="2"/>
  <c r="J533" i="2" s="1"/>
  <c r="C533" i="2"/>
  <c r="H538" i="2"/>
  <c r="B533" i="2"/>
  <c r="G538" i="2"/>
  <c r="J538" i="2" s="1"/>
  <c r="C538" i="2"/>
  <c r="B538" i="2"/>
  <c r="H534" i="2"/>
  <c r="G534" i="2"/>
  <c r="J534" i="2" s="1"/>
  <c r="H532" i="2"/>
  <c r="C534" i="2"/>
  <c r="G528" i="2"/>
  <c r="J528" i="2" s="1"/>
  <c r="C528" i="2"/>
  <c r="B528" i="2"/>
  <c r="H540" i="2"/>
  <c r="G540" i="2"/>
  <c r="J540" i="2" s="1"/>
  <c r="C540" i="2"/>
  <c r="B540" i="2"/>
  <c r="B530" i="2"/>
  <c r="H539" i="2"/>
  <c r="C539" i="2"/>
  <c r="H530" i="2"/>
  <c r="G530" i="2"/>
  <c r="J530" i="2" s="1"/>
  <c r="C530" i="2"/>
  <c r="H527" i="2"/>
  <c r="B527" i="2"/>
  <c r="H544" i="2"/>
  <c r="G544" i="2"/>
  <c r="J544" i="2" s="1"/>
  <c r="C544" i="2"/>
  <c r="B544" i="2"/>
  <c r="G539" i="2"/>
  <c r="J539" i="2" s="1"/>
  <c r="G527" i="2"/>
  <c r="J527" i="2" s="1"/>
  <c r="B539" i="2"/>
  <c r="C527" i="2"/>
  <c r="H528" i="2"/>
  <c r="H390" i="2"/>
  <c r="H437" i="2"/>
  <c r="H377" i="2"/>
  <c r="G377" i="2"/>
  <c r="J377" i="2" s="1"/>
  <c r="H380" i="2"/>
  <c r="G380" i="2"/>
  <c r="J380" i="2" s="1"/>
  <c r="G379" i="2"/>
  <c r="J379" i="2" s="1"/>
  <c r="H379" i="2"/>
  <c r="H332" i="2"/>
  <c r="G332" i="2"/>
  <c r="J332" i="2" s="1"/>
  <c r="O332" i="2" s="1"/>
  <c r="C332" i="2"/>
  <c r="B332" i="2"/>
  <c r="H246" i="2"/>
  <c r="G246" i="2"/>
  <c r="J246" i="2" s="1"/>
  <c r="C246" i="2"/>
  <c r="B246" i="2"/>
  <c r="H121" i="2"/>
  <c r="G121" i="2"/>
  <c r="J121" i="2" s="1"/>
  <c r="C121" i="2"/>
  <c r="B121" i="2"/>
  <c r="H115" i="2"/>
  <c r="G115" i="2"/>
  <c r="J115" i="2" s="1"/>
  <c r="O115" i="2" s="1"/>
  <c r="C115" i="2"/>
  <c r="B115" i="2"/>
  <c r="G63" i="2"/>
  <c r="J63" i="2" s="1"/>
  <c r="C63" i="2"/>
  <c r="H63" i="2"/>
  <c r="B63" i="2"/>
  <c r="C54" i="2"/>
  <c r="H54" i="2"/>
  <c r="G54" i="2"/>
  <c r="J54" i="2" s="1"/>
  <c r="O54" i="2" s="1"/>
  <c r="B54" i="2"/>
  <c r="G37" i="2"/>
  <c r="J37" i="2" s="1"/>
  <c r="H37" i="2"/>
  <c r="C37" i="2"/>
  <c r="B37" i="2"/>
  <c r="B38" i="2"/>
  <c r="H38" i="2"/>
  <c r="G38" i="2"/>
  <c r="J38" i="2" s="1"/>
  <c r="O38" i="2" s="1"/>
  <c r="C38" i="2"/>
  <c r="C31" i="2"/>
  <c r="B31" i="2"/>
  <c r="G31" i="2"/>
  <c r="J31" i="2" s="1"/>
  <c r="O31" i="2" s="1"/>
  <c r="H31" i="2"/>
  <c r="C30" i="2"/>
  <c r="G30" i="2"/>
  <c r="J30" i="2" s="1"/>
  <c r="O30" i="2" s="1"/>
  <c r="B30" i="2"/>
  <c r="B32" i="2"/>
  <c r="H30" i="2"/>
  <c r="C32" i="2"/>
  <c r="H32" i="2"/>
  <c r="G32" i="2"/>
  <c r="J32" i="2" s="1"/>
  <c r="O32" i="2" s="1"/>
  <c r="G41" i="2"/>
  <c r="J41" i="2" s="1"/>
  <c r="O41" i="2" s="1"/>
  <c r="H41" i="2"/>
  <c r="C41" i="2"/>
  <c r="B41" i="2"/>
  <c r="H64" i="2"/>
  <c r="G64" i="2"/>
  <c r="J64" i="2" s="1"/>
  <c r="O64" i="2" s="1"/>
  <c r="C64" i="2"/>
  <c r="B64" i="2"/>
  <c r="G224" i="2"/>
  <c r="J224" i="2" s="1"/>
  <c r="C224" i="2"/>
  <c r="B224" i="2"/>
  <c r="H224" i="2"/>
  <c r="C212" i="2"/>
  <c r="H212" i="2"/>
  <c r="G212" i="2"/>
  <c r="J212" i="2" s="1"/>
  <c r="B212" i="2"/>
  <c r="B204" i="2"/>
  <c r="B205" i="2"/>
  <c r="C204" i="2"/>
  <c r="G204" i="2"/>
  <c r="J204" i="2" s="1"/>
  <c r="H204" i="2"/>
  <c r="C205" i="2"/>
  <c r="G205" i="2"/>
  <c r="J205" i="2" s="1"/>
  <c r="H205" i="2"/>
  <c r="B210" i="2"/>
  <c r="H210" i="2"/>
  <c r="G210" i="2"/>
  <c r="J210" i="2" s="1"/>
  <c r="C210" i="2"/>
  <c r="H206" i="2"/>
  <c r="H203" i="2"/>
  <c r="G206" i="2"/>
  <c r="J206" i="2" s="1"/>
  <c r="G203" i="2"/>
  <c r="J203" i="2" s="1"/>
  <c r="B203" i="2"/>
  <c r="C203" i="2"/>
  <c r="C206" i="2"/>
  <c r="B206" i="2"/>
  <c r="C195" i="2"/>
  <c r="H195" i="2"/>
  <c r="G195" i="2"/>
  <c r="J195" i="2" s="1"/>
  <c r="B195" i="2"/>
  <c r="H198" i="2"/>
  <c r="G198" i="2"/>
  <c r="J198" i="2" s="1"/>
  <c r="C198" i="2"/>
  <c r="B198" i="2"/>
  <c r="H193" i="2"/>
  <c r="G193" i="2"/>
  <c r="J193" i="2" s="1"/>
  <c r="H196" i="2"/>
  <c r="C193" i="2"/>
  <c r="H199" i="2"/>
  <c r="G196" i="2"/>
  <c r="J196" i="2" s="1"/>
  <c r="B193" i="2"/>
  <c r="G199" i="2"/>
  <c r="J199" i="2" s="1"/>
  <c r="C196" i="2"/>
  <c r="B196" i="2"/>
  <c r="C199" i="2"/>
  <c r="B199" i="2"/>
  <c r="G184" i="2"/>
  <c r="J184" i="2" s="1"/>
  <c r="H184" i="2"/>
  <c r="C184" i="2"/>
  <c r="B184" i="2"/>
  <c r="H185" i="2"/>
  <c r="G185" i="2"/>
  <c r="J185" i="2" s="1"/>
  <c r="C185" i="2"/>
  <c r="B185" i="2"/>
  <c r="B189" i="2"/>
  <c r="H182" i="2"/>
  <c r="B187" i="2"/>
  <c r="G189" i="2"/>
  <c r="J189" i="2" s="1"/>
  <c r="O189" i="2" s="1"/>
  <c r="B182" i="2"/>
  <c r="G187" i="2"/>
  <c r="J187" i="2" s="1"/>
  <c r="H189" i="2"/>
  <c r="C182" i="2"/>
  <c r="G182" i="2"/>
  <c r="J182" i="2" s="1"/>
  <c r="C189" i="2"/>
  <c r="H190" i="2"/>
  <c r="H186" i="2"/>
  <c r="G186" i="2"/>
  <c r="J186" i="2" s="1"/>
  <c r="B186" i="2"/>
  <c r="G190" i="2"/>
  <c r="J190" i="2" s="1"/>
  <c r="O190" i="2" s="1"/>
  <c r="C186" i="2"/>
  <c r="C187" i="2"/>
  <c r="C190" i="2"/>
  <c r="H187" i="2"/>
  <c r="B190" i="2"/>
  <c r="G167" i="2"/>
  <c r="J167" i="2" s="1"/>
  <c r="H167" i="2"/>
  <c r="C167" i="2"/>
  <c r="B167" i="2"/>
  <c r="G163" i="2"/>
  <c r="J163" i="2" s="1"/>
  <c r="H163" i="2"/>
  <c r="B163" i="2"/>
  <c r="C163" i="2"/>
  <c r="B159" i="2"/>
  <c r="C159" i="2"/>
  <c r="H159" i="2"/>
  <c r="G159" i="2"/>
  <c r="J159" i="2" s="1"/>
  <c r="C146" i="2"/>
  <c r="B146" i="2"/>
  <c r="H146" i="2"/>
  <c r="G146" i="2"/>
  <c r="J146" i="2" s="1"/>
  <c r="C147" i="2"/>
  <c r="H147" i="2"/>
  <c r="G147" i="2"/>
  <c r="J147" i="2" s="1"/>
  <c r="B147" i="2"/>
  <c r="B148" i="2"/>
  <c r="C148" i="2"/>
  <c r="H148" i="2"/>
  <c r="G148" i="2"/>
  <c r="J148" i="2" s="1"/>
  <c r="H170" i="2"/>
  <c r="G170" i="2"/>
  <c r="J170" i="2" s="1"/>
  <c r="C170" i="2"/>
  <c r="B170" i="2"/>
  <c r="G151" i="2"/>
  <c r="J151" i="2" s="1"/>
  <c r="C151" i="2"/>
  <c r="H151" i="2"/>
  <c r="B151" i="2"/>
  <c r="H166" i="2"/>
  <c r="C165" i="2"/>
  <c r="B166" i="2"/>
  <c r="G166" i="2"/>
  <c r="J166" i="2" s="1"/>
  <c r="G161" i="2"/>
  <c r="J161" i="2" s="1"/>
  <c r="C166" i="2"/>
  <c r="H165" i="2"/>
  <c r="C169" i="2"/>
  <c r="C161" i="2"/>
  <c r="H161" i="2"/>
  <c r="B169" i="2"/>
  <c r="G165" i="2"/>
  <c r="J165" i="2" s="1"/>
  <c r="H169" i="2"/>
  <c r="B161" i="2"/>
  <c r="G169" i="2"/>
  <c r="J169" i="2" s="1"/>
  <c r="B165" i="2"/>
  <c r="C155" i="2"/>
  <c r="B155" i="2"/>
  <c r="H155" i="2"/>
  <c r="B156" i="2"/>
  <c r="B154" i="2"/>
  <c r="G155" i="2"/>
  <c r="J155" i="2" s="1"/>
  <c r="C156" i="2"/>
  <c r="C154" i="2"/>
  <c r="G154" i="2"/>
  <c r="J154" i="2" s="1"/>
  <c r="H154" i="2"/>
  <c r="H156" i="2"/>
  <c r="G156" i="2"/>
  <c r="J156" i="2" s="1"/>
  <c r="C134" i="2"/>
  <c r="H134" i="2"/>
  <c r="G134" i="2"/>
  <c r="J134" i="2" s="1"/>
  <c r="B134" i="2"/>
  <c r="G135" i="2"/>
  <c r="J135" i="2" s="1"/>
  <c r="G139" i="2"/>
  <c r="J139" i="2" s="1"/>
  <c r="B136" i="2"/>
  <c r="H137" i="2"/>
  <c r="C135" i="2"/>
  <c r="B135" i="2"/>
  <c r="H136" i="2"/>
  <c r="H135" i="2"/>
  <c r="H139" i="2"/>
  <c r="C139" i="2"/>
  <c r="B139" i="2"/>
  <c r="B137" i="2"/>
  <c r="C137" i="2"/>
  <c r="C136" i="2"/>
  <c r="G136" i="2"/>
  <c r="J136" i="2" s="1"/>
  <c r="G137" i="2"/>
  <c r="J137" i="2" s="1"/>
  <c r="G144" i="2"/>
  <c r="J144" i="2" s="1"/>
  <c r="G150" i="2"/>
  <c r="J150" i="2" s="1"/>
  <c r="B145" i="2"/>
  <c r="C144" i="2"/>
  <c r="B144" i="2"/>
  <c r="B150" i="2"/>
  <c r="H150" i="2"/>
  <c r="C150" i="2"/>
  <c r="B157" i="2"/>
  <c r="H145" i="2"/>
  <c r="G145" i="2"/>
  <c r="J145" i="2" s="1"/>
  <c r="C145" i="2"/>
  <c r="H157" i="2"/>
  <c r="G157" i="2"/>
  <c r="J157" i="2" s="1"/>
  <c r="C157" i="2"/>
  <c r="H144" i="2"/>
  <c r="G131" i="2"/>
  <c r="J131" i="2" s="1"/>
  <c r="C131" i="2"/>
  <c r="H131" i="2"/>
  <c r="B131" i="2"/>
  <c r="C129" i="2"/>
  <c r="G129" i="2"/>
  <c r="J129" i="2" s="1"/>
  <c r="H129" i="2"/>
  <c r="B129" i="2"/>
  <c r="H119" i="2"/>
  <c r="G119" i="2"/>
  <c r="J119" i="2" s="1"/>
  <c r="O119" i="2" s="1"/>
  <c r="C119" i="2"/>
  <c r="B119" i="2"/>
  <c r="G122" i="2"/>
  <c r="J122" i="2" s="1"/>
  <c r="C125" i="2"/>
  <c r="H122" i="2"/>
  <c r="C122" i="2"/>
  <c r="H126" i="2"/>
  <c r="B122" i="2"/>
  <c r="H123" i="2"/>
  <c r="B125" i="2"/>
  <c r="G126" i="2"/>
  <c r="J126" i="2" s="1"/>
  <c r="C126" i="2"/>
  <c r="G125" i="2"/>
  <c r="J125" i="2" s="1"/>
  <c r="B126" i="2"/>
  <c r="H125" i="2"/>
  <c r="G123" i="2"/>
  <c r="J123" i="2" s="1"/>
  <c r="C123" i="2"/>
  <c r="H128" i="2"/>
  <c r="B123" i="2"/>
  <c r="G128" i="2"/>
  <c r="J128" i="2" s="1"/>
  <c r="C128" i="2"/>
  <c r="B128" i="2"/>
  <c r="H214" i="2"/>
  <c r="G214" i="2"/>
  <c r="J214" i="2" s="1"/>
  <c r="B214" i="2"/>
  <c r="C214" i="2"/>
  <c r="C465" i="2"/>
  <c r="B465" i="2"/>
  <c r="G401" i="2"/>
  <c r="J401" i="2" s="1"/>
  <c r="H401" i="2"/>
  <c r="C401" i="2"/>
  <c r="B401" i="2"/>
  <c r="H450" i="2"/>
  <c r="G450" i="2"/>
  <c r="J450" i="2" s="1"/>
  <c r="O450" i="2" s="1"/>
  <c r="C450" i="2"/>
  <c r="B450" i="2"/>
  <c r="C440" i="2"/>
  <c r="H440" i="2"/>
  <c r="G440" i="2"/>
  <c r="J440" i="2" s="1"/>
  <c r="B440" i="2"/>
  <c r="G435" i="2"/>
  <c r="J435" i="2" s="1"/>
  <c r="O435" i="2" s="1"/>
  <c r="H435" i="2"/>
  <c r="C435" i="2"/>
  <c r="B435" i="2"/>
  <c r="G432" i="2"/>
  <c r="J432" i="2" s="1"/>
  <c r="H432" i="2"/>
  <c r="C432" i="2"/>
  <c r="B432" i="2"/>
  <c r="H426" i="2"/>
  <c r="C427" i="2"/>
  <c r="C426" i="2"/>
  <c r="H427" i="2"/>
  <c r="B426" i="2"/>
  <c r="G426" i="2"/>
  <c r="J426" i="2" s="1"/>
  <c r="G427" i="2"/>
  <c r="J427" i="2" s="1"/>
  <c r="B427" i="2"/>
  <c r="H410" i="2"/>
  <c r="C410" i="2"/>
  <c r="G410" i="2"/>
  <c r="J410" i="2" s="1"/>
  <c r="B410" i="2"/>
  <c r="H407" i="2"/>
  <c r="C408" i="2"/>
  <c r="G407" i="2"/>
  <c r="J407" i="2" s="1"/>
  <c r="B407" i="2"/>
  <c r="C407" i="2"/>
  <c r="H408" i="2"/>
  <c r="B408" i="2"/>
  <c r="G408" i="2"/>
  <c r="J408" i="2" s="1"/>
  <c r="H405" i="2"/>
  <c r="C405" i="2"/>
  <c r="B405" i="2"/>
  <c r="G405" i="2"/>
  <c r="J405" i="2" s="1"/>
  <c r="G406" i="2"/>
  <c r="J406" i="2" s="1"/>
  <c r="B406" i="2"/>
  <c r="C406" i="2"/>
  <c r="H406" i="2"/>
  <c r="G403" i="2"/>
  <c r="J403" i="2" s="1"/>
  <c r="H403" i="2"/>
  <c r="B403" i="2"/>
  <c r="C403" i="2"/>
  <c r="H393" i="2"/>
  <c r="G393" i="2"/>
  <c r="J393" i="2" s="1"/>
  <c r="B393" i="2"/>
  <c r="C393" i="2"/>
  <c r="G387" i="2"/>
  <c r="J387" i="2" s="1"/>
  <c r="H387" i="2"/>
  <c r="B387" i="2"/>
  <c r="C387" i="2"/>
  <c r="G384" i="2"/>
  <c r="J384" i="2" s="1"/>
  <c r="C384" i="2"/>
  <c r="H384" i="2"/>
  <c r="B384" i="2"/>
  <c r="B379" i="2"/>
  <c r="C379" i="2"/>
  <c r="G369" i="2"/>
  <c r="J369" i="2" s="1"/>
  <c r="H370" i="2"/>
  <c r="H369" i="2"/>
  <c r="B369" i="2"/>
  <c r="G370" i="2"/>
  <c r="J370" i="2" s="1"/>
  <c r="C369" i="2"/>
  <c r="C370" i="2"/>
  <c r="B370" i="2"/>
  <c r="C371" i="2"/>
  <c r="B372" i="2"/>
  <c r="G371" i="2"/>
  <c r="J371" i="2" s="1"/>
  <c r="G372" i="2"/>
  <c r="J372" i="2" s="1"/>
  <c r="H371" i="2"/>
  <c r="H372" i="2"/>
  <c r="B371" i="2"/>
  <c r="C372" i="2"/>
  <c r="H355" i="2"/>
  <c r="B355" i="2"/>
  <c r="G355" i="2"/>
  <c r="J355" i="2" s="1"/>
  <c r="O355" i="2" s="1"/>
  <c r="C355" i="2"/>
  <c r="B356" i="2"/>
  <c r="H356" i="2"/>
  <c r="G356" i="2"/>
  <c r="J356" i="2" s="1"/>
  <c r="O356" i="2" s="1"/>
  <c r="C356" i="2"/>
  <c r="C354" i="2"/>
  <c r="B354" i="2"/>
  <c r="H354" i="2"/>
  <c r="G354" i="2"/>
  <c r="J354" i="2" s="1"/>
  <c r="O354" i="2" s="1"/>
  <c r="H352" i="2"/>
  <c r="G352" i="2"/>
  <c r="J352" i="2" s="1"/>
  <c r="O352" i="2" s="1"/>
  <c r="C352" i="2"/>
  <c r="B352" i="2"/>
  <c r="B300" i="2"/>
  <c r="H300" i="2"/>
  <c r="G300" i="2"/>
  <c r="J300" i="2" s="1"/>
  <c r="O300" i="2" s="1"/>
  <c r="C300" i="2"/>
  <c r="C350" i="2"/>
  <c r="B350" i="2"/>
  <c r="H350" i="2"/>
  <c r="G350" i="2"/>
  <c r="J350" i="2" s="1"/>
  <c r="O350" i="2" s="1"/>
  <c r="H340" i="2"/>
  <c r="G340" i="2"/>
  <c r="J340" i="2" s="1"/>
  <c r="O340" i="2" s="1"/>
  <c r="C340" i="2"/>
  <c r="B340" i="2"/>
  <c r="H270" i="2"/>
  <c r="G270" i="2"/>
  <c r="J270" i="2" s="1"/>
  <c r="O270" i="2" s="1"/>
  <c r="C270" i="2"/>
  <c r="B270" i="2"/>
  <c r="C243" i="2"/>
  <c r="B243" i="2"/>
  <c r="G243" i="2"/>
  <c r="J243" i="2" s="1"/>
  <c r="O243" i="2" s="1"/>
  <c r="H243" i="2"/>
  <c r="B248" i="2"/>
  <c r="G248" i="2"/>
  <c r="J248" i="2" s="1"/>
  <c r="O248" i="2" s="1"/>
  <c r="C248" i="2"/>
  <c r="H248" i="2"/>
  <c r="C245" i="2"/>
  <c r="B245" i="2"/>
  <c r="G245" i="2"/>
  <c r="J245" i="2" s="1"/>
  <c r="H245" i="2"/>
  <c r="H247" i="2"/>
  <c r="C247" i="2"/>
  <c r="G247" i="2"/>
  <c r="J247" i="2" s="1"/>
  <c r="B247" i="2"/>
  <c r="H250" i="2"/>
  <c r="G250" i="2"/>
  <c r="J250" i="2" s="1"/>
  <c r="O250" i="2" s="1"/>
  <c r="C250" i="2"/>
  <c r="B250" i="2"/>
  <c r="G256" i="2"/>
  <c r="J256" i="2" s="1"/>
  <c r="O256" i="2" s="1"/>
  <c r="B260" i="2"/>
  <c r="H262" i="2"/>
  <c r="C256" i="2"/>
  <c r="G262" i="2"/>
  <c r="J262" i="2" s="1"/>
  <c r="B256" i="2"/>
  <c r="B258" i="2"/>
  <c r="C262" i="2"/>
  <c r="B262" i="2"/>
  <c r="C260" i="2"/>
  <c r="H258" i="2"/>
  <c r="G258" i="2"/>
  <c r="J258" i="2" s="1"/>
  <c r="O258" i="2" s="1"/>
  <c r="H264" i="2"/>
  <c r="C258" i="2"/>
  <c r="G260" i="2"/>
  <c r="J260" i="2" s="1"/>
  <c r="O260" i="2" s="1"/>
  <c r="G264" i="2"/>
  <c r="J264" i="2" s="1"/>
  <c r="C264" i="2"/>
  <c r="H260" i="2"/>
  <c r="B264" i="2"/>
  <c r="H256" i="2"/>
  <c r="C333" i="2"/>
  <c r="G333" i="2"/>
  <c r="J333" i="2" s="1"/>
  <c r="O333" i="2" s="1"/>
  <c r="B333" i="2"/>
  <c r="H333" i="2"/>
  <c r="B327" i="2"/>
  <c r="G327" i="2"/>
  <c r="J327" i="2" s="1"/>
  <c r="O327" i="2" s="1"/>
  <c r="C327" i="2"/>
  <c r="H327" i="2"/>
  <c r="G324" i="2"/>
  <c r="J324" i="2" s="1"/>
  <c r="O324" i="2" s="1"/>
  <c r="H324" i="2"/>
  <c r="B324" i="2"/>
  <c r="C324" i="2"/>
  <c r="B298" i="2"/>
  <c r="G298" i="2"/>
  <c r="J298" i="2" s="1"/>
  <c r="C298" i="2"/>
  <c r="H298" i="2"/>
  <c r="H299" i="2"/>
  <c r="G299" i="2"/>
  <c r="J299" i="2" s="1"/>
  <c r="C299" i="2"/>
  <c r="B299" i="2"/>
  <c r="B296" i="2"/>
  <c r="G296" i="2"/>
  <c r="J296" i="2" s="1"/>
  <c r="H296" i="2"/>
  <c r="C296" i="2"/>
  <c r="H294" i="2"/>
  <c r="C294" i="2"/>
  <c r="G294" i="2"/>
  <c r="J294" i="2" s="1"/>
  <c r="B294" i="2"/>
  <c r="C292" i="2"/>
  <c r="H292" i="2"/>
  <c r="G292" i="2"/>
  <c r="J292" i="2" s="1"/>
  <c r="O292" i="2" s="1"/>
  <c r="B292" i="2"/>
  <c r="G285" i="2"/>
  <c r="J285" i="2" s="1"/>
  <c r="O285" i="2" s="1"/>
  <c r="H285" i="2"/>
  <c r="C285" i="2"/>
  <c r="C284" i="2"/>
  <c r="B285" i="2"/>
  <c r="G286" i="2"/>
  <c r="J286" i="2" s="1"/>
  <c r="O286" i="2" s="1"/>
  <c r="H286" i="2"/>
  <c r="B284" i="2"/>
  <c r="C286" i="2"/>
  <c r="B286" i="2"/>
  <c r="H284" i="2"/>
  <c r="G284" i="2"/>
  <c r="J284" i="2" s="1"/>
  <c r="O284" i="2" s="1"/>
  <c r="G237" i="2"/>
  <c r="J237" i="2" s="1"/>
  <c r="O237" i="2" s="1"/>
  <c r="B237" i="2"/>
  <c r="H237" i="2"/>
  <c r="C237" i="2"/>
  <c r="G339" i="2"/>
  <c r="J339" i="2" s="1"/>
  <c r="C339" i="2"/>
  <c r="H339" i="2"/>
  <c r="B339" i="2"/>
  <c r="G201" i="2"/>
  <c r="J201" i="2" s="1"/>
  <c r="C201" i="2"/>
  <c r="B201" i="2"/>
  <c r="H201" i="2"/>
  <c r="H114" i="2"/>
  <c r="G114" i="2"/>
  <c r="J114" i="2" s="1"/>
  <c r="O114" i="2" s="1"/>
  <c r="B114" i="2"/>
  <c r="C114" i="2"/>
  <c r="C96" i="2"/>
  <c r="G96" i="2"/>
  <c r="J96" i="2" s="1"/>
  <c r="B97" i="2"/>
  <c r="H96" i="2"/>
  <c r="B96" i="2"/>
  <c r="G97" i="2"/>
  <c r="J97" i="2" s="1"/>
  <c r="O97" i="2" s="1"/>
  <c r="C97" i="2"/>
  <c r="H97" i="2"/>
  <c r="C91" i="2"/>
  <c r="H91" i="2"/>
  <c r="G91" i="2"/>
  <c r="J91" i="2" s="1"/>
  <c r="O91" i="2" s="1"/>
  <c r="B91" i="2"/>
  <c r="G81" i="2"/>
  <c r="J81" i="2" s="1"/>
  <c r="O81" i="2" s="1"/>
  <c r="C81" i="2"/>
  <c r="B81" i="2"/>
  <c r="H81" i="2"/>
  <c r="G90" i="2"/>
  <c r="J90" i="2" s="1"/>
  <c r="B90" i="2"/>
  <c r="H90" i="2"/>
  <c r="C90" i="2"/>
  <c r="H80" i="2"/>
  <c r="C80" i="2"/>
  <c r="G80" i="2"/>
  <c r="J80" i="2" s="1"/>
  <c r="B80" i="2"/>
  <c r="G83" i="2"/>
  <c r="J83" i="2" s="1"/>
  <c r="O83" i="2" s="1"/>
  <c r="C83" i="2"/>
  <c r="H83" i="2"/>
  <c r="B83" i="2"/>
  <c r="G77" i="2"/>
  <c r="J77" i="2" s="1"/>
  <c r="O77" i="2" s="1"/>
  <c r="H77" i="2"/>
  <c r="C77" i="2"/>
  <c r="B77" i="2"/>
  <c r="H75" i="2"/>
  <c r="G75" i="2"/>
  <c r="J75" i="2" s="1"/>
  <c r="C75" i="2"/>
  <c r="B75" i="2"/>
  <c r="C76" i="2"/>
  <c r="G76" i="2"/>
  <c r="J76" i="2" s="1"/>
  <c r="B76" i="2"/>
  <c r="H76" i="2"/>
  <c r="H73" i="2"/>
  <c r="C73" i="2"/>
  <c r="G73" i="2"/>
  <c r="J73" i="2" s="1"/>
  <c r="B73" i="2"/>
  <c r="H74" i="2"/>
  <c r="G74" i="2"/>
  <c r="J74" i="2" s="1"/>
  <c r="B74" i="2"/>
  <c r="C74" i="2"/>
  <c r="H486" i="2"/>
  <c r="G486" i="2"/>
  <c r="J486" i="2" s="1"/>
  <c r="C486" i="2"/>
  <c r="B486" i="2"/>
  <c r="H482" i="2"/>
  <c r="G482" i="2"/>
  <c r="J482" i="2" s="1"/>
  <c r="C482" i="2"/>
  <c r="B482" i="2"/>
  <c r="H478" i="2"/>
  <c r="G478" i="2"/>
  <c r="J478" i="2" s="1"/>
  <c r="O478" i="2" s="1"/>
  <c r="C478" i="2"/>
  <c r="B478" i="2"/>
  <c r="H576" i="2"/>
  <c r="G576" i="2"/>
  <c r="J576" i="2" s="1"/>
  <c r="C576" i="2"/>
  <c r="B576" i="2"/>
  <c r="G577" i="2"/>
  <c r="J577" i="2" s="1"/>
  <c r="H577" i="2"/>
  <c r="B577" i="2"/>
  <c r="C577" i="2"/>
  <c r="H575" i="2"/>
  <c r="G575" i="2"/>
  <c r="J575" i="2" s="1"/>
  <c r="C575" i="2"/>
  <c r="B575" i="2"/>
  <c r="H550" i="2"/>
  <c r="G550" i="2"/>
  <c r="J550" i="2" s="1"/>
  <c r="B550" i="2"/>
  <c r="C550" i="2"/>
  <c r="H551" i="2"/>
  <c r="G551" i="2"/>
  <c r="J551" i="2" s="1"/>
  <c r="C551" i="2"/>
  <c r="B551" i="2"/>
  <c r="C549" i="2"/>
  <c r="B549" i="2"/>
  <c r="H549" i="2"/>
  <c r="G549" i="2"/>
  <c r="J549" i="2" s="1"/>
  <c r="G468" i="2"/>
  <c r="J468" i="2" s="1"/>
  <c r="B470" i="2"/>
  <c r="H468" i="2"/>
  <c r="G470" i="2"/>
  <c r="J470" i="2" s="1"/>
  <c r="C468" i="2"/>
  <c r="B468" i="2"/>
  <c r="C470" i="2"/>
  <c r="H470" i="2"/>
  <c r="G455" i="2"/>
  <c r="J455" i="2" s="1"/>
  <c r="H455" i="2"/>
  <c r="C455" i="2"/>
  <c r="B455" i="2"/>
  <c r="H489" i="2"/>
  <c r="H488" i="2"/>
  <c r="H494" i="2"/>
  <c r="H40" i="2"/>
  <c r="G40" i="2"/>
  <c r="J40" i="2" s="1"/>
  <c r="G276" i="2"/>
  <c r="J276" i="2" s="1"/>
  <c r="G215" i="2"/>
  <c r="J215" i="2" s="1"/>
  <c r="H175" i="2"/>
  <c r="H142" i="2"/>
  <c r="G272" i="2"/>
  <c r="J272" i="2" s="1"/>
  <c r="H272" i="2"/>
  <c r="G209" i="2"/>
  <c r="J209" i="2" s="1"/>
  <c r="H209" i="2"/>
  <c r="G208" i="2"/>
  <c r="J208" i="2" s="1"/>
  <c r="G274" i="2"/>
  <c r="J274" i="2" s="1"/>
  <c r="H215" i="2"/>
  <c r="H208" i="2"/>
  <c r="G218" i="2"/>
  <c r="J218" i="2" s="1"/>
  <c r="H278" i="2"/>
  <c r="G217" i="2"/>
  <c r="J217" i="2" s="1"/>
  <c r="G221" i="2"/>
  <c r="J221" i="2" s="1"/>
  <c r="H222" i="2"/>
  <c r="H217" i="2"/>
  <c r="H274" i="2"/>
  <c r="G216" i="2"/>
  <c r="J216" i="2" s="1"/>
  <c r="G211" i="2"/>
  <c r="J211" i="2" s="1"/>
  <c r="G278" i="2"/>
  <c r="J278" i="2" s="1"/>
  <c r="G207" i="2"/>
  <c r="J207" i="2" s="1"/>
  <c r="H140" i="2"/>
  <c r="H176" i="2"/>
  <c r="G113" i="2"/>
  <c r="J113" i="2" s="1"/>
  <c r="H220" i="2"/>
  <c r="H207" i="2"/>
  <c r="G219" i="2"/>
  <c r="J219" i="2" s="1"/>
  <c r="H216" i="2"/>
  <c r="H113" i="2"/>
  <c r="G222" i="2"/>
  <c r="J222" i="2" s="1"/>
  <c r="G142" i="2"/>
  <c r="J142" i="2" s="1"/>
  <c r="H211" i="2"/>
  <c r="H178" i="2"/>
  <c r="G173" i="2"/>
  <c r="J173" i="2" s="1"/>
  <c r="H173" i="2"/>
  <c r="G176" i="2"/>
  <c r="J176" i="2" s="1"/>
  <c r="H219" i="2"/>
  <c r="H179" i="2"/>
  <c r="G140" i="2"/>
  <c r="J140" i="2" s="1"/>
  <c r="G220" i="2"/>
  <c r="J220" i="2" s="1"/>
  <c r="H218" i="2"/>
  <c r="G178" i="2"/>
  <c r="J178" i="2" s="1"/>
  <c r="H221" i="2"/>
  <c r="G175" i="2"/>
  <c r="J175" i="2" s="1"/>
  <c r="G179" i="2"/>
  <c r="J179" i="2" s="1"/>
  <c r="G309" i="2"/>
  <c r="J309" i="2" s="1"/>
  <c r="G516" i="2"/>
  <c r="J516" i="2" s="1"/>
  <c r="H507" i="2"/>
  <c r="G507" i="2"/>
  <c r="J507" i="2" s="1"/>
  <c r="H452" i="2"/>
  <c r="H421" i="2"/>
  <c r="G330" i="2"/>
  <c r="J330" i="2" s="1"/>
  <c r="G503" i="2"/>
  <c r="J503" i="2" s="1"/>
  <c r="G518" i="2"/>
  <c r="J518" i="2" s="1"/>
  <c r="G515" i="2"/>
  <c r="J515" i="2" s="1"/>
  <c r="G448" i="2"/>
  <c r="J448" i="2" s="1"/>
  <c r="G502" i="2"/>
  <c r="J502" i="2" s="1"/>
  <c r="H501" i="2"/>
  <c r="G311" i="2"/>
  <c r="J311" i="2" s="1"/>
  <c r="G510" i="2"/>
  <c r="J510" i="2" s="1"/>
  <c r="G424" i="2"/>
  <c r="J424" i="2" s="1"/>
  <c r="H413" i="2"/>
  <c r="H448" i="2"/>
  <c r="G446" i="2"/>
  <c r="J446" i="2" s="1"/>
  <c r="G329" i="2"/>
  <c r="J329" i="2" s="1"/>
  <c r="G477" i="2"/>
  <c r="J477" i="2" s="1"/>
  <c r="G501" i="2"/>
  <c r="J501" i="2" s="1"/>
  <c r="H434" i="2"/>
  <c r="H412" i="2"/>
  <c r="G480" i="2"/>
  <c r="J480" i="2" s="1"/>
  <c r="H416" i="2"/>
  <c r="G520" i="2"/>
  <c r="J520" i="2" s="1"/>
  <c r="G488" i="2"/>
  <c r="J488" i="2" s="1"/>
  <c r="H484" i="2"/>
  <c r="G452" i="2"/>
  <c r="J452" i="2" s="1"/>
  <c r="G416" i="2"/>
  <c r="J416" i="2" s="1"/>
  <c r="H480" i="2"/>
  <c r="H485" i="2"/>
  <c r="H446" i="2"/>
  <c r="H420" i="2"/>
  <c r="G431" i="2"/>
  <c r="J431" i="2" s="1"/>
  <c r="G485" i="2"/>
  <c r="J485" i="2" s="1"/>
  <c r="H439" i="2"/>
  <c r="H519" i="2"/>
  <c r="H517" i="2"/>
  <c r="H425" i="2"/>
  <c r="H557" i="2"/>
  <c r="G420" i="2"/>
  <c r="J420" i="2" s="1"/>
  <c r="H516" i="2"/>
  <c r="H502" i="2"/>
  <c r="G458" i="2"/>
  <c r="J458" i="2" s="1"/>
  <c r="H518" i="2"/>
  <c r="G574" i="2"/>
  <c r="J574" i="2" s="1"/>
  <c r="G428" i="2"/>
  <c r="J428" i="2" s="1"/>
  <c r="H515" i="2"/>
  <c r="H503" i="2"/>
  <c r="H457" i="2"/>
  <c r="G400" i="2"/>
  <c r="J400" i="2" s="1"/>
  <c r="G434" i="2"/>
  <c r="J434" i="2" s="1"/>
  <c r="H520" i="2"/>
  <c r="H479" i="2"/>
  <c r="G557" i="2"/>
  <c r="J557" i="2" s="1"/>
  <c r="G519" i="2"/>
  <c r="J519" i="2" s="1"/>
  <c r="G457" i="2"/>
  <c r="J457" i="2" s="1"/>
  <c r="G373" i="2"/>
  <c r="J373" i="2" s="1"/>
  <c r="G421" i="2"/>
  <c r="J421" i="2" s="1"/>
  <c r="G489" i="2"/>
  <c r="J489" i="2" s="1"/>
  <c r="H458" i="2"/>
  <c r="H574" i="2"/>
  <c r="H375" i="2"/>
  <c r="G374" i="2"/>
  <c r="J374" i="2" s="1"/>
  <c r="G504" i="2"/>
  <c r="J504" i="2" s="1"/>
  <c r="G375" i="2"/>
  <c r="J375" i="2" s="1"/>
  <c r="H373" i="2"/>
  <c r="G494" i="2"/>
  <c r="J494" i="2" s="1"/>
  <c r="G437" i="2"/>
  <c r="J437" i="2" s="1"/>
  <c r="G484" i="2"/>
  <c r="J484" i="2" s="1"/>
  <c r="H504" i="2"/>
  <c r="G425" i="2"/>
  <c r="J425" i="2" s="1"/>
  <c r="H431" i="2"/>
  <c r="G517" i="2"/>
  <c r="J517" i="2" s="1"/>
  <c r="H477" i="2"/>
  <c r="G422" i="2"/>
  <c r="J422" i="2" s="1"/>
  <c r="H422" i="2"/>
  <c r="G479" i="2"/>
  <c r="J479" i="2" s="1"/>
  <c r="G512" i="2"/>
  <c r="J512" i="2" s="1"/>
  <c r="H374" i="2"/>
  <c r="H400" i="2"/>
  <c r="G439" i="2"/>
  <c r="J439" i="2" s="1"/>
  <c r="H510" i="2"/>
  <c r="H512" i="2"/>
  <c r="H428" i="2"/>
  <c r="H424" i="2"/>
  <c r="G317" i="2"/>
  <c r="J317" i="2" s="1"/>
  <c r="H326" i="2"/>
  <c r="H389" i="2"/>
  <c r="G404" i="2"/>
  <c r="J404" i="2" s="1"/>
  <c r="G364" i="2"/>
  <c r="J364" i="2" s="1"/>
  <c r="H319" i="2"/>
  <c r="G365" i="2"/>
  <c r="J365" i="2" s="1"/>
  <c r="G415" i="2"/>
  <c r="J415" i="2" s="1"/>
  <c r="G383" i="2"/>
  <c r="J383" i="2" s="1"/>
  <c r="H317" i="2"/>
  <c r="G344" i="2"/>
  <c r="J344" i="2" s="1"/>
  <c r="H411" i="2"/>
  <c r="H364" i="2"/>
  <c r="G326" i="2"/>
  <c r="J326" i="2" s="1"/>
  <c r="H386" i="2"/>
  <c r="G318" i="2"/>
  <c r="J318" i="2" s="1"/>
  <c r="H388" i="2"/>
  <c r="G319" i="2"/>
  <c r="J319" i="2" s="1"/>
  <c r="H344" i="2"/>
  <c r="G366" i="2"/>
  <c r="J366" i="2" s="1"/>
  <c r="H414" i="2"/>
  <c r="G342" i="2"/>
  <c r="J342" i="2" s="1"/>
  <c r="H330" i="2"/>
  <c r="G389" i="2"/>
  <c r="J389" i="2" s="1"/>
  <c r="G399" i="2"/>
  <c r="J399" i="2" s="1"/>
  <c r="G411" i="2"/>
  <c r="J411" i="2" s="1"/>
  <c r="H385" i="2"/>
  <c r="G398" i="2"/>
  <c r="J398" i="2" s="1"/>
  <c r="G386" i="2"/>
  <c r="J386" i="2" s="1"/>
  <c r="H318" i="2"/>
  <c r="H398" i="2"/>
  <c r="H311" i="2"/>
  <c r="G378" i="2"/>
  <c r="J378" i="2" s="1"/>
  <c r="G385" i="2"/>
  <c r="J385" i="2" s="1"/>
  <c r="G413" i="2"/>
  <c r="J413" i="2" s="1"/>
  <c r="H409" i="2"/>
  <c r="H383" i="2"/>
  <c r="H309" i="2"/>
  <c r="G414" i="2"/>
  <c r="J414" i="2" s="1"/>
  <c r="G409" i="2"/>
  <c r="J409" i="2" s="1"/>
  <c r="H342" i="2"/>
  <c r="H308" i="2"/>
  <c r="H399" i="2"/>
  <c r="H404" i="2"/>
  <c r="H365" i="2"/>
  <c r="H329" i="2"/>
  <c r="G412" i="2"/>
  <c r="J412" i="2" s="1"/>
  <c r="H378" i="2"/>
  <c r="G368" i="2"/>
  <c r="J368" i="2" s="1"/>
  <c r="G390" i="2"/>
  <c r="J390" i="2" s="1"/>
  <c r="H415" i="2"/>
  <c r="G388" i="2"/>
  <c r="J388" i="2" s="1"/>
  <c r="H366" i="2"/>
  <c r="G308" i="2"/>
  <c r="J308" i="2" s="1"/>
  <c r="H368" i="2"/>
  <c r="H288" i="2"/>
  <c r="G288" i="2"/>
  <c r="J288" i="2" s="1"/>
  <c r="G302" i="2"/>
  <c r="J302" i="2" s="1"/>
  <c r="H290" i="2"/>
  <c r="H302" i="2"/>
  <c r="G290" i="2"/>
  <c r="J290" i="2" s="1"/>
  <c r="G231" i="2"/>
  <c r="J231" i="2" s="1"/>
  <c r="H106" i="2"/>
  <c r="H101" i="2"/>
  <c r="G106" i="2"/>
  <c r="J106" i="2" s="1"/>
  <c r="G61" i="2"/>
  <c r="J61" i="2" s="1"/>
  <c r="H85" i="2"/>
  <c r="G107" i="2"/>
  <c r="J107" i="2" s="1"/>
  <c r="H93" i="2"/>
  <c r="G87" i="2"/>
  <c r="J87" i="2" s="1"/>
  <c r="G99" i="2"/>
  <c r="J99" i="2" s="1"/>
  <c r="H87" i="2"/>
  <c r="G79" i="2"/>
  <c r="J79" i="2" s="1"/>
  <c r="G36" i="2"/>
  <c r="J36" i="2" s="1"/>
  <c r="G62" i="2"/>
  <c r="J62" i="2" s="1"/>
  <c r="H62" i="2"/>
  <c r="G103" i="2"/>
  <c r="J103" i="2" s="1"/>
  <c r="G89" i="2"/>
  <c r="J89" i="2" s="1"/>
  <c r="H89" i="2"/>
  <c r="G88" i="2"/>
  <c r="J88" i="2" s="1"/>
  <c r="H99" i="2"/>
  <c r="H88" i="2"/>
  <c r="H235" i="2"/>
  <c r="G100" i="2"/>
  <c r="J100" i="2" s="1"/>
  <c r="H232" i="2"/>
  <c r="G235" i="2"/>
  <c r="J235" i="2" s="1"/>
  <c r="H61" i="2"/>
  <c r="G234" i="2"/>
  <c r="J234" i="2" s="1"/>
  <c r="H36" i="2"/>
  <c r="G232" i="2"/>
  <c r="J232" i="2" s="1"/>
  <c r="H95" i="2"/>
  <c r="H231" i="2"/>
  <c r="G101" i="2"/>
  <c r="J101" i="2" s="1"/>
  <c r="G105" i="2"/>
  <c r="J105" i="2" s="1"/>
  <c r="H234" i="2"/>
  <c r="G84" i="2"/>
  <c r="J84" i="2" s="1"/>
  <c r="G85" i="2"/>
  <c r="J85" i="2" s="1"/>
  <c r="H103" i="2"/>
  <c r="H100" i="2"/>
  <c r="H79" i="2"/>
  <c r="H105" i="2"/>
  <c r="H84" i="2"/>
  <c r="G93" i="2"/>
  <c r="J93" i="2" s="1"/>
  <c r="H107" i="2"/>
  <c r="G95" i="2"/>
  <c r="J95" i="2" s="1"/>
  <c r="H53" i="2"/>
  <c r="G53" i="2"/>
  <c r="J53" i="2" s="1"/>
  <c r="G26" i="2"/>
  <c r="J26" i="2" s="1"/>
  <c r="G25" i="2"/>
  <c r="J25" i="2" s="1"/>
  <c r="H27" i="2"/>
  <c r="G52" i="2"/>
  <c r="J52" i="2" s="1"/>
  <c r="G27" i="2"/>
  <c r="J27" i="2" s="1"/>
  <c r="H276" i="2"/>
  <c r="H22" i="2"/>
  <c r="H52" i="2"/>
  <c r="H66" i="2"/>
  <c r="G51" i="2"/>
  <c r="J51" i="2" s="1"/>
  <c r="H28" i="2"/>
  <c r="G29" i="2"/>
  <c r="J29" i="2" s="1"/>
  <c r="H25" i="2"/>
  <c r="G49" i="2"/>
  <c r="J49" i="2" s="1"/>
  <c r="H26" i="2"/>
  <c r="H51" i="2"/>
  <c r="G28" i="2"/>
  <c r="J28" i="2" s="1"/>
  <c r="H29" i="2"/>
  <c r="H49" i="2"/>
  <c r="G23" i="2"/>
  <c r="J23" i="2" s="1"/>
  <c r="G66" i="2"/>
  <c r="J66" i="2" s="1"/>
  <c r="G22" i="2"/>
  <c r="J22" i="2" s="1"/>
  <c r="H23" i="2"/>
  <c r="H454" i="2"/>
  <c r="G454" i="2"/>
  <c r="J454" i="2" s="1"/>
  <c r="H323" i="2"/>
  <c r="G323" i="2"/>
  <c r="J323" i="2" s="1"/>
  <c r="H322" i="2"/>
  <c r="G322" i="2"/>
  <c r="J322" i="2" s="1"/>
  <c r="G321" i="2"/>
  <c r="J321" i="2" s="1"/>
  <c r="H321" i="2"/>
  <c r="G230" i="2"/>
  <c r="J230" i="2" s="1"/>
  <c r="H230" i="2"/>
  <c r="H397" i="2"/>
  <c r="G433" i="2"/>
  <c r="J433" i="2" s="1"/>
  <c r="G508" i="2"/>
  <c r="J508" i="2" s="1"/>
  <c r="G362" i="2"/>
  <c r="J362" i="2" s="1"/>
  <c r="G397" i="2"/>
  <c r="J397" i="2" s="1"/>
  <c r="H433" i="2"/>
  <c r="H508" i="2"/>
  <c r="H506" i="2"/>
  <c r="H418" i="2"/>
  <c r="H362" i="2"/>
  <c r="G418" i="2"/>
  <c r="J418" i="2" s="1"/>
  <c r="G506" i="2"/>
  <c r="J506" i="2" s="1"/>
  <c r="G363" i="2"/>
  <c r="J363" i="2" s="1"/>
  <c r="G419" i="2"/>
  <c r="J419" i="2" s="1"/>
  <c r="H419" i="2"/>
  <c r="H363" i="2"/>
  <c r="H392" i="2"/>
  <c r="G395" i="2"/>
  <c r="J395" i="2" s="1"/>
  <c r="G392" i="2"/>
  <c r="J392" i="2" s="1"/>
  <c r="H395" i="2"/>
  <c r="H587" i="2"/>
  <c r="H19" i="2"/>
  <c r="H588" i="2"/>
  <c r="G587" i="2"/>
  <c r="J587" i="2" s="1"/>
  <c r="G19" i="2"/>
  <c r="J19" i="2" s="1"/>
  <c r="G60" i="2"/>
  <c r="J60" i="2" s="1"/>
  <c r="H47" i="2"/>
  <c r="G588" i="2"/>
  <c r="J588" i="2" s="1"/>
  <c r="H60" i="2"/>
  <c r="G47" i="2"/>
  <c r="J47" i="2" s="1"/>
  <c r="H34" i="2"/>
  <c r="G34" i="2"/>
  <c r="J34" i="2" s="1"/>
  <c r="H583" i="2"/>
  <c r="H585" i="2"/>
  <c r="G585" i="2"/>
  <c r="J585" i="2" s="1"/>
  <c r="G583" i="2"/>
  <c r="J583" i="2" s="1"/>
  <c r="H67" i="2"/>
  <c r="G67" i="2"/>
  <c r="J67" i="2" s="1"/>
  <c r="C207" i="2"/>
  <c r="B207" i="2"/>
  <c r="C142" i="2"/>
  <c r="B142" i="2"/>
  <c r="C179" i="2"/>
  <c r="B179" i="2"/>
  <c r="C140" i="2"/>
  <c r="B140" i="2"/>
  <c r="C173" i="2"/>
  <c r="B173" i="2"/>
  <c r="C175" i="2"/>
  <c r="B175" i="2"/>
  <c r="C178" i="2"/>
  <c r="B178" i="2"/>
  <c r="C176" i="2"/>
  <c r="B176" i="2"/>
  <c r="C215" i="2"/>
  <c r="B215" i="2"/>
  <c r="C221" i="2"/>
  <c r="B221" i="2"/>
  <c r="C219" i="2"/>
  <c r="B219" i="2"/>
  <c r="C416" i="2"/>
  <c r="B416" i="2"/>
  <c r="C414" i="2"/>
  <c r="B414" i="2"/>
  <c r="C557" i="2"/>
  <c r="B557" i="2"/>
  <c r="C231" i="2"/>
  <c r="B231" i="2"/>
  <c r="B105" i="2"/>
  <c r="C105" i="2"/>
  <c r="C106" i="2"/>
  <c r="C107" i="2"/>
  <c r="B107" i="2"/>
  <c r="B106" i="2"/>
  <c r="C62" i="2"/>
  <c r="B62" i="2"/>
  <c r="C36" i="2"/>
  <c r="B36" i="2"/>
  <c r="C463" i="2"/>
  <c r="B463" i="2"/>
  <c r="C374" i="2"/>
  <c r="C461" i="2"/>
  <c r="B374" i="2"/>
  <c r="B461" i="2"/>
  <c r="B460" i="2"/>
  <c r="C464" i="2"/>
  <c r="B373" i="2"/>
  <c r="C462" i="2"/>
  <c r="B464" i="2"/>
  <c r="C373" i="2"/>
  <c r="C400" i="2"/>
  <c r="C375" i="2"/>
  <c r="B375" i="2"/>
  <c r="B462" i="2"/>
  <c r="B400" i="2"/>
  <c r="C460" i="2"/>
  <c r="C458" i="2"/>
  <c r="B457" i="2"/>
  <c r="C457" i="2"/>
  <c r="B458" i="2"/>
  <c r="C448" i="2"/>
  <c r="B448" i="2"/>
  <c r="C452" i="2"/>
  <c r="B452" i="2"/>
  <c r="C446" i="2"/>
  <c r="B446" i="2"/>
  <c r="C439" i="2"/>
  <c r="B439" i="2"/>
  <c r="B437" i="2"/>
  <c r="C437" i="2"/>
  <c r="C434" i="2"/>
  <c r="B434" i="2"/>
  <c r="C431" i="2"/>
  <c r="B431" i="2"/>
  <c r="C425" i="2"/>
  <c r="B424" i="2"/>
  <c r="B425" i="2"/>
  <c r="C424" i="2"/>
  <c r="C428" i="2"/>
  <c r="B428" i="2"/>
  <c r="C415" i="2"/>
  <c r="B415" i="2"/>
  <c r="B422" i="2"/>
  <c r="C421" i="2"/>
  <c r="C422" i="2"/>
  <c r="B420" i="2"/>
  <c r="C420" i="2"/>
  <c r="B421" i="2"/>
  <c r="B433" i="2"/>
  <c r="C433" i="2"/>
  <c r="C411" i="2"/>
  <c r="C409" i="2"/>
  <c r="B412" i="2"/>
  <c r="C412" i="2"/>
  <c r="B411" i="2"/>
  <c r="B409" i="2"/>
  <c r="C413" i="2"/>
  <c r="B413" i="2"/>
  <c r="C404" i="2"/>
  <c r="B404" i="2"/>
  <c r="C398" i="2"/>
  <c r="B399" i="2"/>
  <c r="C397" i="2"/>
  <c r="B398" i="2"/>
  <c r="C399" i="2"/>
  <c r="B397" i="2"/>
  <c r="C390" i="2"/>
  <c r="B390" i="2"/>
  <c r="B386" i="2"/>
  <c r="C383" i="2"/>
  <c r="B383" i="2"/>
  <c r="C388" i="2"/>
  <c r="B388" i="2"/>
  <c r="C385" i="2"/>
  <c r="B385" i="2"/>
  <c r="C386" i="2"/>
  <c r="C389" i="2"/>
  <c r="B389" i="2"/>
  <c r="C377" i="2"/>
  <c r="B378" i="2"/>
  <c r="B377" i="2"/>
  <c r="C378" i="2"/>
  <c r="B380" i="2"/>
  <c r="C380" i="2"/>
  <c r="C368" i="2"/>
  <c r="B368" i="2"/>
  <c r="B366" i="2"/>
  <c r="C365" i="2"/>
  <c r="B365" i="2"/>
  <c r="B364" i="2"/>
  <c r="C366" i="2"/>
  <c r="C364" i="2"/>
  <c r="C99" i="2"/>
  <c r="B99" i="2"/>
  <c r="C101" i="2"/>
  <c r="B101" i="2"/>
  <c r="C494" i="2"/>
  <c r="B494" i="2"/>
  <c r="C479" i="2"/>
  <c r="B479" i="2"/>
  <c r="C484" i="2"/>
  <c r="B484" i="2"/>
  <c r="B480" i="2"/>
  <c r="C480" i="2"/>
  <c r="B477" i="2"/>
  <c r="C477" i="2"/>
  <c r="C574" i="2"/>
  <c r="B574" i="2"/>
  <c r="C488" i="2"/>
  <c r="B485" i="2"/>
  <c r="C489" i="2"/>
  <c r="B489" i="2"/>
  <c r="C485" i="2"/>
  <c r="B488" i="2"/>
  <c r="C516" i="2"/>
  <c r="B516" i="2"/>
  <c r="C519" i="2"/>
  <c r="B519" i="2"/>
  <c r="C517" i="2"/>
  <c r="B517" i="2"/>
  <c r="C520" i="2"/>
  <c r="B520" i="2"/>
  <c r="C515" i="2"/>
  <c r="B515" i="2"/>
  <c r="C518" i="2"/>
  <c r="B518" i="2"/>
  <c r="C502" i="2"/>
  <c r="B502" i="2"/>
  <c r="B501" i="2"/>
  <c r="C503" i="2"/>
  <c r="B503" i="2"/>
  <c r="C501" i="2"/>
  <c r="C512" i="2"/>
  <c r="B512" i="2"/>
  <c r="B506" i="2"/>
  <c r="B507" i="2"/>
  <c r="C507" i="2"/>
  <c r="C504" i="2"/>
  <c r="B508" i="2"/>
  <c r="B504" i="2"/>
  <c r="C508" i="2"/>
  <c r="C510" i="2"/>
  <c r="B510" i="2"/>
  <c r="C506" i="2"/>
  <c r="C302" i="2"/>
  <c r="B302" i="2"/>
  <c r="C342" i="2"/>
  <c r="B342" i="2"/>
  <c r="C344" i="2"/>
  <c r="B344" i="2"/>
  <c r="C274" i="2"/>
  <c r="B274" i="2"/>
  <c r="C278" i="2"/>
  <c r="B278" i="2"/>
  <c r="C272" i="2"/>
  <c r="B272" i="2"/>
  <c r="C276" i="2"/>
  <c r="B276" i="2"/>
  <c r="C329" i="2"/>
  <c r="B329" i="2"/>
  <c r="C326" i="2"/>
  <c r="B326" i="2"/>
  <c r="C330" i="2"/>
  <c r="B330" i="2"/>
  <c r="C318" i="2"/>
  <c r="B318" i="2"/>
  <c r="C317" i="2"/>
  <c r="C319" i="2"/>
  <c r="B319" i="2"/>
  <c r="B317" i="2"/>
  <c r="B309" i="2"/>
  <c r="C308" i="2"/>
  <c r="C309" i="2"/>
  <c r="B308" i="2"/>
  <c r="C311" i="2"/>
  <c r="B311" i="2"/>
  <c r="B234" i="2"/>
  <c r="C234" i="2"/>
  <c r="C288" i="2"/>
  <c r="B288" i="2"/>
  <c r="C290" i="2"/>
  <c r="B290" i="2"/>
  <c r="C230" i="2"/>
  <c r="C232" i="2"/>
  <c r="B232" i="2"/>
  <c r="B230" i="2"/>
  <c r="B235" i="2"/>
  <c r="C235" i="2"/>
  <c r="B211" i="2"/>
  <c r="B217" i="2"/>
  <c r="C218" i="2"/>
  <c r="C113" i="2"/>
  <c r="C222" i="2"/>
  <c r="B222" i="2"/>
  <c r="B113" i="2"/>
  <c r="B220" i="2"/>
  <c r="C208" i="2"/>
  <c r="B208" i="2"/>
  <c r="B218" i="2"/>
  <c r="B216" i="2"/>
  <c r="B209" i="2"/>
  <c r="C217" i="2"/>
  <c r="C211" i="2"/>
  <c r="C216" i="2"/>
  <c r="C209" i="2"/>
  <c r="C220" i="2"/>
  <c r="C79" i="2"/>
  <c r="B79" i="2"/>
  <c r="B85" i="2"/>
  <c r="B84" i="2"/>
  <c r="C84" i="2"/>
  <c r="C85" i="2"/>
  <c r="C87" i="2"/>
  <c r="C95" i="2"/>
  <c r="B95" i="2"/>
  <c r="C89" i="2"/>
  <c r="B89" i="2"/>
  <c r="B88" i="2"/>
  <c r="B87" i="2"/>
  <c r="C93" i="2"/>
  <c r="C88" i="2"/>
  <c r="B93" i="2"/>
  <c r="C103" i="2"/>
  <c r="B103" i="2"/>
  <c r="B100" i="2"/>
  <c r="C100" i="2"/>
  <c r="B61" i="2"/>
  <c r="C61" i="2"/>
  <c r="C66" i="2"/>
  <c r="B66" i="2"/>
  <c r="C49" i="2"/>
  <c r="B49" i="2"/>
  <c r="C51" i="2"/>
  <c r="B51" i="2"/>
  <c r="C52" i="2"/>
  <c r="B52" i="2"/>
  <c r="C53" i="2"/>
  <c r="B53" i="2"/>
  <c r="C26" i="2"/>
  <c r="C25" i="2"/>
  <c r="B25" i="2"/>
  <c r="B26" i="2"/>
  <c r="B23" i="2"/>
  <c r="B27" i="2"/>
  <c r="C23" i="2"/>
  <c r="C27" i="2"/>
  <c r="B28" i="2"/>
  <c r="B22" i="2"/>
  <c r="C28" i="2"/>
  <c r="B29" i="2"/>
  <c r="C29" i="2"/>
  <c r="C22" i="2"/>
  <c r="C322" i="2"/>
  <c r="B322" i="2"/>
  <c r="C323" i="2"/>
  <c r="B323" i="2"/>
  <c r="C321" i="2"/>
  <c r="B321" i="2"/>
  <c r="C454" i="2"/>
  <c r="B454" i="2"/>
  <c r="C418" i="2"/>
  <c r="B418" i="2"/>
  <c r="B395" i="2"/>
  <c r="C395" i="2"/>
  <c r="C392" i="2"/>
  <c r="B392" i="2"/>
  <c r="C362" i="2"/>
  <c r="B362" i="2"/>
  <c r="C419" i="2"/>
  <c r="B419" i="2"/>
  <c r="B363" i="2"/>
  <c r="C363" i="2"/>
  <c r="C47" i="2"/>
  <c r="B47" i="2"/>
  <c r="C19" i="2"/>
  <c r="B19" i="2"/>
  <c r="C40" i="2"/>
  <c r="C18" i="2"/>
  <c r="C588" i="2"/>
  <c r="B588" i="2"/>
  <c r="B587" i="2"/>
  <c r="B18" i="2"/>
  <c r="C67" i="2"/>
  <c r="C583" i="2"/>
  <c r="C34" i="2"/>
  <c r="C60" i="2"/>
  <c r="B583" i="2"/>
  <c r="B34" i="2"/>
  <c r="B60" i="2"/>
  <c r="B585" i="2"/>
  <c r="B67" i="2"/>
  <c r="B40" i="2"/>
  <c r="C587" i="2"/>
  <c r="C585" i="2"/>
  <c r="H18" i="2"/>
  <c r="G18" i="2"/>
  <c r="O429" i="2" l="1"/>
  <c r="K429" i="2"/>
  <c r="I429" i="2"/>
  <c r="O367" i="2"/>
  <c r="O423" i="2"/>
  <c r="O451" i="2"/>
  <c r="K451" i="2"/>
  <c r="I451" i="2"/>
  <c r="K423" i="2"/>
  <c r="I423" i="2"/>
  <c r="K367" i="2"/>
  <c r="I367" i="2"/>
  <c r="O73" i="2"/>
  <c r="O432" i="2"/>
  <c r="O137" i="2"/>
  <c r="O204" i="2"/>
  <c r="O80" i="2"/>
  <c r="O406" i="2"/>
  <c r="O408" i="2"/>
  <c r="O136" i="2"/>
  <c r="O128" i="2"/>
  <c r="O129" i="2"/>
  <c r="O155" i="2"/>
  <c r="O198" i="2"/>
  <c r="O534" i="2"/>
  <c r="O555" i="2"/>
  <c r="O568" i="2"/>
  <c r="O542" i="2"/>
  <c r="O151" i="2"/>
  <c r="O163" i="2"/>
  <c r="O527" i="2"/>
  <c r="O486" i="2"/>
  <c r="O201" i="2"/>
  <c r="O294" i="2"/>
  <c r="O384" i="2"/>
  <c r="O539" i="2"/>
  <c r="O298" i="2"/>
  <c r="O76" i="2"/>
  <c r="O195" i="2"/>
  <c r="O212" i="2"/>
  <c r="O90" i="2"/>
  <c r="O339" i="2"/>
  <c r="O407" i="2"/>
  <c r="O440" i="2"/>
  <c r="O123" i="2"/>
  <c r="O170" i="2"/>
  <c r="O185" i="2"/>
  <c r="O121" i="2"/>
  <c r="O538" i="2"/>
  <c r="O571" i="2"/>
  <c r="O554" i="2"/>
  <c r="O247" i="2"/>
  <c r="O387" i="2"/>
  <c r="O148" i="2"/>
  <c r="O553" i="2"/>
  <c r="O131" i="2"/>
  <c r="O167" i="2"/>
  <c r="O544" i="2"/>
  <c r="O75" i="2"/>
  <c r="O296" i="2"/>
  <c r="O125" i="2"/>
  <c r="O169" i="2"/>
  <c r="O410" i="2"/>
  <c r="O157" i="2"/>
  <c r="O246" i="2"/>
  <c r="O533" i="2"/>
  <c r="O566" i="2"/>
  <c r="O264" i="2"/>
  <c r="O372" i="2"/>
  <c r="O393" i="2"/>
  <c r="O126" i="2"/>
  <c r="O184" i="2"/>
  <c r="O224" i="2"/>
  <c r="O245" i="2"/>
  <c r="O371" i="2"/>
  <c r="O165" i="2"/>
  <c r="O203" i="2"/>
  <c r="O530" i="2"/>
  <c r="O561" i="2"/>
  <c r="O482" i="2"/>
  <c r="O299" i="2"/>
  <c r="O145" i="2"/>
  <c r="O147" i="2"/>
  <c r="O206" i="2"/>
  <c r="O139" i="2"/>
  <c r="O563" i="2"/>
  <c r="O426" i="2"/>
  <c r="O135" i="2"/>
  <c r="O186" i="2"/>
  <c r="O37" i="2"/>
  <c r="O536" i="2"/>
  <c r="O427" i="2"/>
  <c r="O403" i="2"/>
  <c r="O401" i="2"/>
  <c r="O146" i="2"/>
  <c r="O199" i="2"/>
  <c r="O134" i="2"/>
  <c r="O210" i="2"/>
  <c r="O379" i="2"/>
  <c r="O196" i="2"/>
  <c r="O570" i="2"/>
  <c r="O565" i="2"/>
  <c r="O370" i="2"/>
  <c r="O465" i="2"/>
  <c r="O122" i="2"/>
  <c r="O161" i="2"/>
  <c r="O182" i="2"/>
  <c r="O540" i="2"/>
  <c r="O532" i="2"/>
  <c r="O156" i="2"/>
  <c r="O166" i="2"/>
  <c r="O159" i="2"/>
  <c r="O74" i="2"/>
  <c r="O405" i="2"/>
  <c r="O205" i="2"/>
  <c r="O96" i="2"/>
  <c r="O262" i="2"/>
  <c r="O369" i="2"/>
  <c r="O214" i="2"/>
  <c r="O150" i="2"/>
  <c r="O187" i="2"/>
  <c r="O193" i="2"/>
  <c r="O546" i="2"/>
  <c r="O572" i="2"/>
  <c r="O560" i="2"/>
  <c r="O466" i="2"/>
  <c r="O144" i="2"/>
  <c r="O154" i="2"/>
  <c r="O63" i="2"/>
  <c r="O528" i="2"/>
  <c r="K466" i="2"/>
  <c r="I466" i="2"/>
  <c r="K449" i="2"/>
  <c r="I449" i="2"/>
  <c r="K542" i="2"/>
  <c r="I542" i="2"/>
  <c r="K560" i="2"/>
  <c r="I560" i="2"/>
  <c r="K566" i="2"/>
  <c r="I566" i="2"/>
  <c r="K563" i="2"/>
  <c r="I563" i="2"/>
  <c r="I565" i="2"/>
  <c r="K565" i="2"/>
  <c r="K570" i="2"/>
  <c r="I570" i="2"/>
  <c r="K572" i="2"/>
  <c r="I572" i="2"/>
  <c r="K568" i="2"/>
  <c r="I568" i="2"/>
  <c r="I571" i="2"/>
  <c r="K571" i="2"/>
  <c r="K561" i="2"/>
  <c r="I561" i="2"/>
  <c r="K553" i="2"/>
  <c r="I553" i="2"/>
  <c r="K554" i="2"/>
  <c r="I554" i="2"/>
  <c r="K555" i="2"/>
  <c r="I555" i="2"/>
  <c r="K546" i="2"/>
  <c r="I546" i="2"/>
  <c r="K532" i="2"/>
  <c r="I532" i="2"/>
  <c r="K534" i="2"/>
  <c r="I534" i="2"/>
  <c r="K538" i="2"/>
  <c r="I538" i="2"/>
  <c r="K533" i="2"/>
  <c r="I533" i="2"/>
  <c r="I536" i="2"/>
  <c r="K536" i="2"/>
  <c r="I528" i="2"/>
  <c r="K528" i="2"/>
  <c r="K544" i="2"/>
  <c r="I544" i="2"/>
  <c r="I527" i="2"/>
  <c r="K527" i="2"/>
  <c r="K530" i="2"/>
  <c r="I530" i="2"/>
  <c r="K539" i="2"/>
  <c r="I539" i="2"/>
  <c r="I540" i="2"/>
  <c r="K540" i="2"/>
  <c r="K332" i="2"/>
  <c r="I332" i="2"/>
  <c r="K246" i="2"/>
  <c r="I246" i="2"/>
  <c r="K121" i="2"/>
  <c r="I121" i="2"/>
  <c r="K115" i="2"/>
  <c r="I115" i="2"/>
  <c r="K63" i="2"/>
  <c r="I63" i="2"/>
  <c r="K54" i="2"/>
  <c r="I54" i="2"/>
  <c r="K38" i="2"/>
  <c r="I38" i="2"/>
  <c r="K37" i="2"/>
  <c r="I37" i="2"/>
  <c r="K31" i="2"/>
  <c r="I31" i="2"/>
  <c r="K32" i="2"/>
  <c r="I32" i="2"/>
  <c r="K30" i="2"/>
  <c r="I30" i="2"/>
  <c r="K41" i="2"/>
  <c r="I41" i="2"/>
  <c r="K64" i="2"/>
  <c r="I64" i="2"/>
  <c r="K224" i="2"/>
  <c r="I224" i="2"/>
  <c r="K212" i="2"/>
  <c r="I212" i="2"/>
  <c r="I205" i="2"/>
  <c r="K205" i="2"/>
  <c r="I204" i="2"/>
  <c r="K204" i="2"/>
  <c r="K210" i="2"/>
  <c r="I210" i="2"/>
  <c r="K203" i="2"/>
  <c r="I203" i="2"/>
  <c r="K206" i="2"/>
  <c r="I206" i="2"/>
  <c r="K199" i="2"/>
  <c r="I199" i="2"/>
  <c r="K196" i="2"/>
  <c r="I196" i="2"/>
  <c r="K193" i="2"/>
  <c r="I193" i="2"/>
  <c r="K198" i="2"/>
  <c r="I198" i="2"/>
  <c r="I195" i="2"/>
  <c r="K195" i="2"/>
  <c r="K185" i="2"/>
  <c r="I185" i="2"/>
  <c r="I184" i="2"/>
  <c r="K184" i="2"/>
  <c r="K187" i="2"/>
  <c r="I187" i="2"/>
  <c r="K186" i="2"/>
  <c r="I186" i="2"/>
  <c r="K190" i="2"/>
  <c r="I190" i="2"/>
  <c r="K189" i="2"/>
  <c r="I189" i="2"/>
  <c r="I182" i="2"/>
  <c r="K182" i="2"/>
  <c r="I167" i="2"/>
  <c r="K167" i="2"/>
  <c r="K163" i="2"/>
  <c r="I163" i="2"/>
  <c r="K159" i="2"/>
  <c r="I159" i="2"/>
  <c r="K147" i="2"/>
  <c r="I147" i="2"/>
  <c r="K146" i="2"/>
  <c r="I146" i="2"/>
  <c r="K148" i="2"/>
  <c r="I148" i="2"/>
  <c r="I170" i="2"/>
  <c r="K170" i="2"/>
  <c r="K151" i="2"/>
  <c r="I151" i="2"/>
  <c r="K169" i="2"/>
  <c r="I169" i="2"/>
  <c r="I161" i="2"/>
  <c r="K161" i="2"/>
  <c r="K165" i="2"/>
  <c r="I165" i="2"/>
  <c r="K166" i="2"/>
  <c r="I166" i="2"/>
  <c r="K156" i="2"/>
  <c r="I156" i="2"/>
  <c r="I154" i="2"/>
  <c r="K154" i="2"/>
  <c r="K155" i="2"/>
  <c r="I155" i="2"/>
  <c r="K134" i="2"/>
  <c r="I134" i="2"/>
  <c r="I139" i="2"/>
  <c r="K139" i="2"/>
  <c r="I135" i="2"/>
  <c r="K135" i="2"/>
  <c r="K136" i="2"/>
  <c r="I136" i="2"/>
  <c r="K137" i="2"/>
  <c r="I137" i="2"/>
  <c r="I144" i="2"/>
  <c r="K144" i="2"/>
  <c r="K157" i="2"/>
  <c r="I157" i="2"/>
  <c r="K145" i="2"/>
  <c r="I145" i="2"/>
  <c r="K150" i="2"/>
  <c r="I150" i="2"/>
  <c r="I131" i="2"/>
  <c r="K131" i="2"/>
  <c r="I129" i="2"/>
  <c r="K129" i="2"/>
  <c r="I119" i="2"/>
  <c r="K119" i="2"/>
  <c r="K128" i="2"/>
  <c r="I128" i="2"/>
  <c r="K125" i="2"/>
  <c r="I125" i="2"/>
  <c r="K123" i="2"/>
  <c r="I123" i="2"/>
  <c r="I126" i="2"/>
  <c r="K126" i="2"/>
  <c r="K122" i="2"/>
  <c r="I122" i="2"/>
  <c r="K214" i="2"/>
  <c r="I214" i="2"/>
  <c r="K465" i="2"/>
  <c r="I465" i="2"/>
  <c r="I401" i="2"/>
  <c r="K401" i="2"/>
  <c r="K450" i="2"/>
  <c r="I450" i="2"/>
  <c r="K440" i="2"/>
  <c r="I440" i="2"/>
  <c r="I435" i="2"/>
  <c r="K435" i="2"/>
  <c r="I432" i="2"/>
  <c r="K432" i="2"/>
  <c r="K427" i="2"/>
  <c r="I427" i="2"/>
  <c r="I426" i="2"/>
  <c r="K426" i="2"/>
  <c r="K410" i="2"/>
  <c r="I410" i="2"/>
  <c r="K408" i="2"/>
  <c r="I408" i="2"/>
  <c r="I407" i="2"/>
  <c r="K407" i="2"/>
  <c r="K406" i="2"/>
  <c r="I406" i="2"/>
  <c r="I405" i="2"/>
  <c r="K405" i="2"/>
  <c r="K403" i="2"/>
  <c r="I403" i="2"/>
  <c r="I393" i="2"/>
  <c r="K393" i="2"/>
  <c r="I387" i="2"/>
  <c r="K387" i="2"/>
  <c r="I384" i="2"/>
  <c r="K384" i="2"/>
  <c r="K379" i="2"/>
  <c r="I379" i="2"/>
  <c r="I369" i="2"/>
  <c r="K369" i="2"/>
  <c r="K370" i="2"/>
  <c r="I370" i="2"/>
  <c r="K372" i="2"/>
  <c r="I372" i="2"/>
  <c r="I371" i="2"/>
  <c r="K371" i="2"/>
  <c r="K356" i="2"/>
  <c r="I356" i="2"/>
  <c r="I355" i="2"/>
  <c r="K355" i="2"/>
  <c r="K354" i="2"/>
  <c r="I354" i="2"/>
  <c r="K352" i="2"/>
  <c r="I352" i="2"/>
  <c r="K300" i="2"/>
  <c r="I300" i="2"/>
  <c r="O358" i="2"/>
  <c r="T348" i="2" s="1"/>
  <c r="K350" i="2"/>
  <c r="I350" i="2"/>
  <c r="K340" i="2"/>
  <c r="I340" i="2"/>
  <c r="K270" i="2"/>
  <c r="I270" i="2"/>
  <c r="K243" i="2"/>
  <c r="I243" i="2"/>
  <c r="K248" i="2"/>
  <c r="I248" i="2"/>
  <c r="K245" i="2"/>
  <c r="I245" i="2"/>
  <c r="K247" i="2"/>
  <c r="I247" i="2"/>
  <c r="K250" i="2"/>
  <c r="I250" i="2"/>
  <c r="K256" i="2"/>
  <c r="I256" i="2"/>
  <c r="I260" i="2"/>
  <c r="K260" i="2"/>
  <c r="K264" i="2"/>
  <c r="I264" i="2"/>
  <c r="K258" i="2"/>
  <c r="I258" i="2"/>
  <c r="I262" i="2"/>
  <c r="K262" i="2"/>
  <c r="K333" i="2"/>
  <c r="I333" i="2"/>
  <c r="K327" i="2"/>
  <c r="I327" i="2"/>
  <c r="I324" i="2"/>
  <c r="K324" i="2"/>
  <c r="K298" i="2"/>
  <c r="I298" i="2"/>
  <c r="K299" i="2"/>
  <c r="I299" i="2"/>
  <c r="I296" i="2"/>
  <c r="K296" i="2"/>
  <c r="I294" i="2"/>
  <c r="K294" i="2"/>
  <c r="K292" i="2"/>
  <c r="I292" i="2"/>
  <c r="K284" i="2"/>
  <c r="I284" i="2"/>
  <c r="I286" i="2"/>
  <c r="K286" i="2"/>
  <c r="K285" i="2"/>
  <c r="I285" i="2"/>
  <c r="I237" i="2"/>
  <c r="K237" i="2"/>
  <c r="K339" i="2"/>
  <c r="I339" i="2"/>
  <c r="I201" i="2"/>
  <c r="K201" i="2"/>
  <c r="K114" i="2"/>
  <c r="I114" i="2"/>
  <c r="K97" i="2"/>
  <c r="I97" i="2"/>
  <c r="I96" i="2"/>
  <c r="K96" i="2"/>
  <c r="K91" i="2"/>
  <c r="I91" i="2"/>
  <c r="I81" i="2"/>
  <c r="K81" i="2"/>
  <c r="I90" i="2"/>
  <c r="K90" i="2"/>
  <c r="I80" i="2"/>
  <c r="K80" i="2"/>
  <c r="K83" i="2"/>
  <c r="I83" i="2"/>
  <c r="K77" i="2"/>
  <c r="I77" i="2"/>
  <c r="K76" i="2"/>
  <c r="I76" i="2"/>
  <c r="I75" i="2"/>
  <c r="K75" i="2"/>
  <c r="K73" i="2"/>
  <c r="I73" i="2"/>
  <c r="K74" i="2"/>
  <c r="I74" i="2"/>
  <c r="K486" i="2"/>
  <c r="I486" i="2"/>
  <c r="K482" i="2"/>
  <c r="I482" i="2"/>
  <c r="K478" i="2"/>
  <c r="I478" i="2"/>
  <c r="O585" i="2"/>
  <c r="O363" i="2"/>
  <c r="O323" i="2"/>
  <c r="O101" i="2"/>
  <c r="O107" i="2"/>
  <c r="O390" i="2"/>
  <c r="O504" i="2"/>
  <c r="O520" i="2"/>
  <c r="O515" i="2"/>
  <c r="O207" i="2"/>
  <c r="O215" i="2"/>
  <c r="O67" i="2"/>
  <c r="O419" i="2"/>
  <c r="O105" i="2"/>
  <c r="O506" i="2"/>
  <c r="O27" i="2"/>
  <c r="O368" i="2"/>
  <c r="O380" i="2"/>
  <c r="O344" i="2"/>
  <c r="O461" i="2"/>
  <c r="O518" i="2"/>
  <c r="O276" i="2"/>
  <c r="O418" i="2"/>
  <c r="O52" i="2"/>
  <c r="O88" i="2"/>
  <c r="O464" i="2"/>
  <c r="O374" i="2"/>
  <c r="O480" i="2"/>
  <c r="O503" i="2"/>
  <c r="O173" i="2"/>
  <c r="O278" i="2"/>
  <c r="O40" i="2"/>
  <c r="O551" i="2"/>
  <c r="O577" i="2"/>
  <c r="O512" i="2"/>
  <c r="O330" i="2"/>
  <c r="O211" i="2"/>
  <c r="O412" i="2"/>
  <c r="O479" i="2"/>
  <c r="O434" i="2"/>
  <c r="O216" i="2"/>
  <c r="O47" i="2"/>
  <c r="O454" i="2"/>
  <c r="O26" i="2"/>
  <c r="O232" i="2"/>
  <c r="O89" i="2"/>
  <c r="O61" i="2"/>
  <c r="O383" i="2"/>
  <c r="O400" i="2"/>
  <c r="O463" i="2"/>
  <c r="O53" i="2"/>
  <c r="O106" i="2"/>
  <c r="O386" i="2"/>
  <c r="O415" i="2"/>
  <c r="O501" i="2"/>
  <c r="O550" i="2"/>
  <c r="O398" i="2"/>
  <c r="O365" i="2"/>
  <c r="O422" i="2"/>
  <c r="O477" i="2"/>
  <c r="O507" i="2"/>
  <c r="O588" i="2"/>
  <c r="O22" i="2"/>
  <c r="O95" i="2"/>
  <c r="O103" i="2"/>
  <c r="O462" i="2"/>
  <c r="O142" i="2"/>
  <c r="O60" i="2"/>
  <c r="O66" i="2"/>
  <c r="O234" i="2"/>
  <c r="O231" i="2"/>
  <c r="O411" i="2"/>
  <c r="O329" i="2"/>
  <c r="O516" i="2"/>
  <c r="O221" i="2"/>
  <c r="O19" i="2"/>
  <c r="O397" i="2"/>
  <c r="O23" i="2"/>
  <c r="O399" i="2"/>
  <c r="O517" i="2"/>
  <c r="O428" i="2"/>
  <c r="O446" i="2"/>
  <c r="O309" i="2"/>
  <c r="O222" i="2"/>
  <c r="O217" i="2"/>
  <c r="O575" i="2"/>
  <c r="O587" i="2"/>
  <c r="O362" i="2"/>
  <c r="O290" i="2"/>
  <c r="O389" i="2"/>
  <c r="O364" i="2"/>
  <c r="O460" i="2"/>
  <c r="O179" i="2"/>
  <c r="O455" i="2"/>
  <c r="O34" i="2"/>
  <c r="O508" i="2"/>
  <c r="O409" i="2"/>
  <c r="O404" i="2"/>
  <c r="O485" i="2"/>
  <c r="O218" i="2"/>
  <c r="O433" i="2"/>
  <c r="O28" i="2"/>
  <c r="O93" i="2"/>
  <c r="O62" i="2"/>
  <c r="O414" i="2"/>
  <c r="O342" i="2"/>
  <c r="O425" i="2"/>
  <c r="O489" i="2"/>
  <c r="O574" i="2"/>
  <c r="O424" i="2"/>
  <c r="O219" i="2"/>
  <c r="O235" i="2"/>
  <c r="O36" i="2"/>
  <c r="O431" i="2"/>
  <c r="O175" i="2"/>
  <c r="O302" i="2"/>
  <c r="O366" i="2"/>
  <c r="O317" i="2"/>
  <c r="O274" i="2"/>
  <c r="O230" i="2"/>
  <c r="O49" i="2"/>
  <c r="O288" i="2"/>
  <c r="O484" i="2"/>
  <c r="O421" i="2"/>
  <c r="O458" i="2"/>
  <c r="O510" i="2"/>
  <c r="O178" i="2"/>
  <c r="O208" i="2"/>
  <c r="O470" i="2"/>
  <c r="O392" i="2"/>
  <c r="O319" i="2"/>
  <c r="O437" i="2"/>
  <c r="O373" i="2"/>
  <c r="O395" i="2"/>
  <c r="O29" i="2"/>
  <c r="O100" i="2"/>
  <c r="O79" i="2"/>
  <c r="O494" i="2"/>
  <c r="O457" i="2"/>
  <c r="O311" i="2"/>
  <c r="O209" i="2"/>
  <c r="O576" i="2"/>
  <c r="O25" i="2"/>
  <c r="O321" i="2"/>
  <c r="O308" i="2"/>
  <c r="O413" i="2"/>
  <c r="O519" i="2"/>
  <c r="O416" i="2"/>
  <c r="O220" i="2"/>
  <c r="O113" i="2"/>
  <c r="O468" i="2"/>
  <c r="O377" i="2"/>
  <c r="O322" i="2"/>
  <c r="O51" i="2"/>
  <c r="O85" i="2"/>
  <c r="O318" i="2"/>
  <c r="O375" i="2"/>
  <c r="O557" i="2"/>
  <c r="O502" i="2"/>
  <c r="O140" i="2"/>
  <c r="O272" i="2"/>
  <c r="O549" i="2"/>
  <c r="O84" i="2"/>
  <c r="O99" i="2"/>
  <c r="O420" i="2"/>
  <c r="O452" i="2"/>
  <c r="O87" i="2"/>
  <c r="O388" i="2"/>
  <c r="O385" i="2"/>
  <c r="O326" i="2"/>
  <c r="O583" i="2"/>
  <c r="O378" i="2"/>
  <c r="O439" i="2"/>
  <c r="O488" i="2"/>
  <c r="O448" i="2"/>
  <c r="O176" i="2"/>
  <c r="I576" i="2"/>
  <c r="K576" i="2"/>
  <c r="I577" i="2"/>
  <c r="K577" i="2"/>
  <c r="I575" i="2"/>
  <c r="K575" i="2"/>
  <c r="K550" i="2"/>
  <c r="I550" i="2"/>
  <c r="I551" i="2"/>
  <c r="K551" i="2"/>
  <c r="K549" i="2"/>
  <c r="I549" i="2"/>
  <c r="K470" i="2"/>
  <c r="I470" i="2"/>
  <c r="K468" i="2"/>
  <c r="I468" i="2"/>
  <c r="K455" i="2"/>
  <c r="I455" i="2"/>
  <c r="I61" i="2"/>
  <c r="K61" i="2"/>
  <c r="I302" i="2"/>
  <c r="K302" i="2"/>
  <c r="I431" i="2"/>
  <c r="K431" i="2"/>
  <c r="I515" i="2"/>
  <c r="K515" i="2"/>
  <c r="I519" i="2"/>
  <c r="K519" i="2"/>
  <c r="I434" i="2"/>
  <c r="K434" i="2"/>
  <c r="I421" i="2"/>
  <c r="K421" i="2"/>
  <c r="I51" i="2"/>
  <c r="K51" i="2"/>
  <c r="I84" i="2"/>
  <c r="K84" i="2"/>
  <c r="I290" i="2"/>
  <c r="K290" i="2"/>
  <c r="I309" i="2"/>
  <c r="K309" i="2"/>
  <c r="I389" i="2"/>
  <c r="K389" i="2"/>
  <c r="I458" i="2"/>
  <c r="K458" i="2"/>
  <c r="I439" i="2"/>
  <c r="K439" i="2"/>
  <c r="I178" i="2"/>
  <c r="K178" i="2"/>
  <c r="I274" i="2"/>
  <c r="K274" i="2"/>
  <c r="I377" i="2"/>
  <c r="K377" i="2"/>
  <c r="I494" i="2"/>
  <c r="K494" i="2"/>
  <c r="I29" i="2"/>
  <c r="K29" i="2"/>
  <c r="I395" i="2"/>
  <c r="K395" i="2"/>
  <c r="I397" i="2"/>
  <c r="K397" i="2"/>
  <c r="I230" i="2"/>
  <c r="K230" i="2"/>
  <c r="I26" i="2"/>
  <c r="K26" i="2"/>
  <c r="I105" i="2"/>
  <c r="K105" i="2"/>
  <c r="I232" i="2"/>
  <c r="K232" i="2"/>
  <c r="I383" i="2"/>
  <c r="K383" i="2"/>
  <c r="I414" i="2"/>
  <c r="K414" i="2"/>
  <c r="I326" i="2"/>
  <c r="K326" i="2"/>
  <c r="I452" i="2"/>
  <c r="K452" i="2"/>
  <c r="I217" i="2"/>
  <c r="K217" i="2"/>
  <c r="I79" i="2"/>
  <c r="K79" i="2"/>
  <c r="I504" i="2"/>
  <c r="K504" i="2"/>
  <c r="I211" i="2"/>
  <c r="K211" i="2"/>
  <c r="I25" i="2"/>
  <c r="K25" i="2"/>
  <c r="I288" i="2"/>
  <c r="K288" i="2"/>
  <c r="I390" i="2"/>
  <c r="K390" i="2"/>
  <c r="I344" i="2"/>
  <c r="K344" i="2"/>
  <c r="I507" i="2"/>
  <c r="K507" i="2"/>
  <c r="I222" i="2"/>
  <c r="K222" i="2"/>
  <c r="I100" i="2"/>
  <c r="K100" i="2"/>
  <c r="I368" i="2"/>
  <c r="K368" i="2"/>
  <c r="I409" i="2"/>
  <c r="K409" i="2"/>
  <c r="I424" i="2"/>
  <c r="K424" i="2"/>
  <c r="I489" i="2"/>
  <c r="K489" i="2"/>
  <c r="K67" i="2"/>
  <c r="I67" i="2"/>
  <c r="I363" i="2"/>
  <c r="K363" i="2"/>
  <c r="I28" i="2"/>
  <c r="K28" i="2"/>
  <c r="I103" i="2"/>
  <c r="K103" i="2"/>
  <c r="I428" i="2"/>
  <c r="K428" i="2"/>
  <c r="I518" i="2"/>
  <c r="K518" i="2"/>
  <c r="I87" i="2"/>
  <c r="K87" i="2"/>
  <c r="I388" i="2"/>
  <c r="K388" i="2"/>
  <c r="I448" i="2"/>
  <c r="K448" i="2"/>
  <c r="I113" i="2"/>
  <c r="K113" i="2"/>
  <c r="I278" i="2"/>
  <c r="K278" i="2"/>
  <c r="I321" i="2"/>
  <c r="K321" i="2"/>
  <c r="I66" i="2"/>
  <c r="K66" i="2"/>
  <c r="I235" i="2"/>
  <c r="K235" i="2"/>
  <c r="I366" i="2"/>
  <c r="K366" i="2"/>
  <c r="I373" i="2"/>
  <c r="K373" i="2"/>
  <c r="I420" i="2"/>
  <c r="K420" i="2"/>
  <c r="I413" i="2"/>
  <c r="K413" i="2"/>
  <c r="I216" i="2"/>
  <c r="K216" i="2"/>
  <c r="I52" i="2"/>
  <c r="K52" i="2"/>
  <c r="I234" i="2"/>
  <c r="K234" i="2"/>
  <c r="I386" i="2"/>
  <c r="K386" i="2"/>
  <c r="I512" i="2"/>
  <c r="K512" i="2"/>
  <c r="I446" i="2"/>
  <c r="K446" i="2"/>
  <c r="I208" i="2"/>
  <c r="K208" i="2"/>
  <c r="I22" i="2"/>
  <c r="K22" i="2"/>
  <c r="I93" i="2"/>
  <c r="K93" i="2"/>
  <c r="I415" i="2"/>
  <c r="K415" i="2"/>
  <c r="I510" i="2"/>
  <c r="K510" i="2"/>
  <c r="I215" i="2"/>
  <c r="K215" i="2"/>
  <c r="I276" i="2"/>
  <c r="K276" i="2"/>
  <c r="I88" i="2"/>
  <c r="K88" i="2"/>
  <c r="I364" i="2"/>
  <c r="K364" i="2"/>
  <c r="I502" i="2"/>
  <c r="K502" i="2"/>
  <c r="I485" i="2"/>
  <c r="K485" i="2"/>
  <c r="I221" i="2"/>
  <c r="K221" i="2"/>
  <c r="I231" i="2"/>
  <c r="K231" i="2"/>
  <c r="I99" i="2"/>
  <c r="K99" i="2"/>
  <c r="I411" i="2"/>
  <c r="K411" i="2"/>
  <c r="I400" i="2"/>
  <c r="K400" i="2"/>
  <c r="I488" i="2"/>
  <c r="K488" i="2"/>
  <c r="I516" i="2"/>
  <c r="K516" i="2"/>
  <c r="I480" i="2"/>
  <c r="K480" i="2"/>
  <c r="I207" i="2"/>
  <c r="K207" i="2"/>
  <c r="I95" i="2"/>
  <c r="K95" i="2"/>
  <c r="I85" i="2"/>
  <c r="K85" i="2"/>
  <c r="I378" i="2"/>
  <c r="K378" i="2"/>
  <c r="I311" i="2"/>
  <c r="K311" i="2"/>
  <c r="I374" i="2"/>
  <c r="K374" i="2"/>
  <c r="I218" i="2"/>
  <c r="K218" i="2"/>
  <c r="I209" i="2"/>
  <c r="K209" i="2"/>
  <c r="K34" i="2"/>
  <c r="I34" i="2"/>
  <c r="I418" i="2"/>
  <c r="K418" i="2"/>
  <c r="I60" i="2"/>
  <c r="K60" i="2"/>
  <c r="I323" i="2"/>
  <c r="K323" i="2"/>
  <c r="I27" i="2"/>
  <c r="K27" i="2"/>
  <c r="I460" i="2"/>
  <c r="K460" i="2"/>
  <c r="I220" i="2"/>
  <c r="K220" i="2"/>
  <c r="K47" i="2"/>
  <c r="I47" i="2"/>
  <c r="I392" i="2"/>
  <c r="K392" i="2"/>
  <c r="I419" i="2"/>
  <c r="K419" i="2"/>
  <c r="K585" i="2"/>
  <c r="I585" i="2"/>
  <c r="I322" i="2"/>
  <c r="K322" i="2"/>
  <c r="K583" i="2"/>
  <c r="I583" i="2"/>
  <c r="I362" i="2"/>
  <c r="K362" i="2"/>
  <c r="I89" i="2"/>
  <c r="K89" i="2"/>
  <c r="I398" i="2"/>
  <c r="K398" i="2"/>
  <c r="I317" i="2"/>
  <c r="K317" i="2"/>
  <c r="I464" i="2"/>
  <c r="K464" i="2"/>
  <c r="I501" i="2"/>
  <c r="K501" i="2"/>
  <c r="I272" i="2"/>
  <c r="K272" i="2"/>
  <c r="I329" i="2"/>
  <c r="K329" i="2"/>
  <c r="I318" i="2"/>
  <c r="K318" i="2"/>
  <c r="I557" i="2"/>
  <c r="K557" i="2"/>
  <c r="I508" i="2"/>
  <c r="K508" i="2"/>
  <c r="I454" i="2"/>
  <c r="K454" i="2"/>
  <c r="I36" i="2"/>
  <c r="K36" i="2"/>
  <c r="I365" i="2"/>
  <c r="K365" i="2"/>
  <c r="I375" i="2"/>
  <c r="K375" i="2"/>
  <c r="I479" i="2"/>
  <c r="K479" i="2"/>
  <c r="I484" i="2"/>
  <c r="K484" i="2"/>
  <c r="I437" i="2"/>
  <c r="K437" i="2"/>
  <c r="I179" i="2"/>
  <c r="K179" i="2"/>
  <c r="I176" i="2"/>
  <c r="K176" i="2"/>
  <c r="I142" i="2"/>
  <c r="K142" i="2"/>
  <c r="I506" i="2"/>
  <c r="K506" i="2"/>
  <c r="I53" i="2"/>
  <c r="K53" i="2"/>
  <c r="I101" i="2"/>
  <c r="K101" i="2"/>
  <c r="I404" i="2"/>
  <c r="K404" i="2"/>
  <c r="I422" i="2"/>
  <c r="K422" i="2"/>
  <c r="I461" i="2"/>
  <c r="K461" i="2"/>
  <c r="I520" i="2"/>
  <c r="K520" i="2"/>
  <c r="I219" i="2"/>
  <c r="K219" i="2"/>
  <c r="I140" i="2"/>
  <c r="K140" i="2"/>
  <c r="I433" i="2"/>
  <c r="K433" i="2"/>
  <c r="I106" i="2"/>
  <c r="K106" i="2"/>
  <c r="I399" i="2"/>
  <c r="K399" i="2"/>
  <c r="I385" i="2"/>
  <c r="K385" i="2"/>
  <c r="I574" i="2"/>
  <c r="K574" i="2"/>
  <c r="I425" i="2"/>
  <c r="K425" i="2"/>
  <c r="I175" i="2"/>
  <c r="K175" i="2"/>
  <c r="I23" i="2"/>
  <c r="K23" i="2"/>
  <c r="K588" i="2"/>
  <c r="I588" i="2"/>
  <c r="I380" i="2"/>
  <c r="K380" i="2"/>
  <c r="I462" i="2"/>
  <c r="K462" i="2"/>
  <c r="I416" i="2"/>
  <c r="K416" i="2"/>
  <c r="I107" i="2"/>
  <c r="K107" i="2"/>
  <c r="I62" i="2"/>
  <c r="K62" i="2"/>
  <c r="I308" i="2"/>
  <c r="K308" i="2"/>
  <c r="I319" i="2"/>
  <c r="K319" i="2"/>
  <c r="I477" i="2"/>
  <c r="K477" i="2"/>
  <c r="I457" i="2"/>
  <c r="K457" i="2"/>
  <c r="I463" i="2"/>
  <c r="K463" i="2"/>
  <c r="I173" i="2"/>
  <c r="K173" i="2"/>
  <c r="K19" i="2"/>
  <c r="I19" i="2"/>
  <c r="K587" i="2"/>
  <c r="I587" i="2"/>
  <c r="I49" i="2"/>
  <c r="K49" i="2"/>
  <c r="I342" i="2"/>
  <c r="K342" i="2"/>
  <c r="I330" i="2"/>
  <c r="K330" i="2"/>
  <c r="I503" i="2"/>
  <c r="K503" i="2"/>
  <c r="I517" i="2"/>
  <c r="K517" i="2"/>
  <c r="I412" i="2"/>
  <c r="K412" i="2"/>
  <c r="I40" i="2"/>
  <c r="K40" i="2"/>
  <c r="K18" i="2"/>
  <c r="J18" i="2"/>
  <c r="P429" i="2" l="1"/>
  <c r="L429" i="2"/>
  <c r="P451" i="2"/>
  <c r="L451" i="2"/>
  <c r="P423" i="2"/>
  <c r="L423" i="2"/>
  <c r="P367" i="2"/>
  <c r="L367" i="2"/>
  <c r="O266" i="2"/>
  <c r="T254" i="2" s="1"/>
  <c r="O252" i="2"/>
  <c r="T241" i="2" s="1"/>
  <c r="L466" i="2"/>
  <c r="P466" i="2"/>
  <c r="L449" i="2"/>
  <c r="P449" i="2"/>
  <c r="Q449" i="2" s="1"/>
  <c r="P542" i="2"/>
  <c r="L542" i="2"/>
  <c r="P560" i="2"/>
  <c r="L560" i="2"/>
  <c r="P565" i="2"/>
  <c r="L565" i="2"/>
  <c r="P563" i="2"/>
  <c r="L563" i="2"/>
  <c r="P566" i="2"/>
  <c r="L566" i="2"/>
  <c r="L571" i="2"/>
  <c r="P571" i="2"/>
  <c r="P568" i="2"/>
  <c r="L568" i="2"/>
  <c r="P572" i="2"/>
  <c r="L572" i="2"/>
  <c r="P570" i="2"/>
  <c r="L570" i="2"/>
  <c r="P561" i="2"/>
  <c r="L561" i="2"/>
  <c r="P553" i="2"/>
  <c r="L553" i="2"/>
  <c r="P554" i="2"/>
  <c r="L554" i="2"/>
  <c r="P555" i="2"/>
  <c r="L555" i="2"/>
  <c r="P546" i="2"/>
  <c r="L546" i="2"/>
  <c r="P536" i="2"/>
  <c r="L536" i="2"/>
  <c r="P533" i="2"/>
  <c r="L533" i="2"/>
  <c r="P538" i="2"/>
  <c r="L538" i="2"/>
  <c r="L534" i="2"/>
  <c r="P534" i="2"/>
  <c r="L532" i="2"/>
  <c r="P532" i="2"/>
  <c r="P540" i="2"/>
  <c r="L540" i="2"/>
  <c r="P539" i="2"/>
  <c r="L539" i="2"/>
  <c r="P530" i="2"/>
  <c r="L530" i="2"/>
  <c r="P527" i="2"/>
  <c r="L527" i="2"/>
  <c r="P544" i="2"/>
  <c r="L544" i="2"/>
  <c r="L528" i="2"/>
  <c r="P528" i="2"/>
  <c r="P332" i="2"/>
  <c r="Q332" i="2" s="1"/>
  <c r="L332" i="2"/>
  <c r="P246" i="2"/>
  <c r="L246" i="2"/>
  <c r="P121" i="2"/>
  <c r="L121" i="2"/>
  <c r="P115" i="2"/>
  <c r="Q115" i="2" s="1"/>
  <c r="L115" i="2"/>
  <c r="P63" i="2"/>
  <c r="L63" i="2"/>
  <c r="L54" i="2"/>
  <c r="P54" i="2"/>
  <c r="Q54" i="2" s="1"/>
  <c r="L37" i="2"/>
  <c r="P37" i="2"/>
  <c r="P38" i="2"/>
  <c r="Q38" i="2" s="1"/>
  <c r="L38" i="2"/>
  <c r="L31" i="2"/>
  <c r="P31" i="2"/>
  <c r="Q31" i="2" s="1"/>
  <c r="L30" i="2"/>
  <c r="P30" i="2"/>
  <c r="Q30" i="2" s="1"/>
  <c r="L32" i="2"/>
  <c r="P32" i="2"/>
  <c r="Q32" i="2" s="1"/>
  <c r="L41" i="2"/>
  <c r="P41" i="2"/>
  <c r="Q41" i="2" s="1"/>
  <c r="P64" i="2"/>
  <c r="Q64" i="2" s="1"/>
  <c r="L64" i="2"/>
  <c r="P224" i="2"/>
  <c r="L224" i="2"/>
  <c r="L212" i="2"/>
  <c r="P212" i="2"/>
  <c r="L204" i="2"/>
  <c r="P204" i="2"/>
  <c r="L205" i="2"/>
  <c r="P205" i="2"/>
  <c r="P210" i="2"/>
  <c r="L210" i="2"/>
  <c r="P206" i="2"/>
  <c r="L206" i="2"/>
  <c r="P203" i="2"/>
  <c r="L203" i="2"/>
  <c r="L195" i="2"/>
  <c r="P195" i="2"/>
  <c r="L198" i="2"/>
  <c r="P198" i="2"/>
  <c r="P193" i="2"/>
  <c r="L193" i="2"/>
  <c r="L196" i="2"/>
  <c r="P196" i="2"/>
  <c r="P199" i="2"/>
  <c r="L199" i="2"/>
  <c r="L184" i="2"/>
  <c r="P184" i="2"/>
  <c r="P185" i="2"/>
  <c r="L185" i="2"/>
  <c r="L182" i="2"/>
  <c r="P182" i="2"/>
  <c r="P189" i="2"/>
  <c r="Q189" i="2" s="1"/>
  <c r="L189" i="2"/>
  <c r="P190" i="2"/>
  <c r="Q190" i="2" s="1"/>
  <c r="L190" i="2"/>
  <c r="P186" i="2"/>
  <c r="L186" i="2"/>
  <c r="L187" i="2"/>
  <c r="P187" i="2"/>
  <c r="P167" i="2"/>
  <c r="L167" i="2"/>
  <c r="P163" i="2"/>
  <c r="L163" i="2"/>
  <c r="P159" i="2"/>
  <c r="L159" i="2"/>
  <c r="P146" i="2"/>
  <c r="L146" i="2"/>
  <c r="L147" i="2"/>
  <c r="P147" i="2"/>
  <c r="P148" i="2"/>
  <c r="L148" i="2"/>
  <c r="P170" i="2"/>
  <c r="L170" i="2"/>
  <c r="P151" i="2"/>
  <c r="L151" i="2"/>
  <c r="L166" i="2"/>
  <c r="P166" i="2"/>
  <c r="P165" i="2"/>
  <c r="L165" i="2"/>
  <c r="P161" i="2"/>
  <c r="L161" i="2"/>
  <c r="P169" i="2"/>
  <c r="L169" i="2"/>
  <c r="P155" i="2"/>
  <c r="L155" i="2"/>
  <c r="P154" i="2"/>
  <c r="L154" i="2"/>
  <c r="P156" i="2"/>
  <c r="L156" i="2"/>
  <c r="P134" i="2"/>
  <c r="L134" i="2"/>
  <c r="P137" i="2"/>
  <c r="L137" i="2"/>
  <c r="P136" i="2"/>
  <c r="L136" i="2"/>
  <c r="L135" i="2"/>
  <c r="P135" i="2"/>
  <c r="L139" i="2"/>
  <c r="P139" i="2"/>
  <c r="P150" i="2"/>
  <c r="L150" i="2"/>
  <c r="P145" i="2"/>
  <c r="L145" i="2"/>
  <c r="L157" i="2"/>
  <c r="P157" i="2"/>
  <c r="P144" i="2"/>
  <c r="L144" i="2"/>
  <c r="P131" i="2"/>
  <c r="L131" i="2"/>
  <c r="P129" i="2"/>
  <c r="L129" i="2"/>
  <c r="L119" i="2"/>
  <c r="P119" i="2"/>
  <c r="Q119" i="2" s="1"/>
  <c r="P122" i="2"/>
  <c r="L122" i="2"/>
  <c r="L126" i="2"/>
  <c r="P126" i="2"/>
  <c r="P123" i="2"/>
  <c r="L123" i="2"/>
  <c r="L125" i="2"/>
  <c r="P125" i="2"/>
  <c r="P128" i="2"/>
  <c r="L128" i="2"/>
  <c r="L214" i="2"/>
  <c r="P214" i="2"/>
  <c r="L465" i="2"/>
  <c r="P465" i="2"/>
  <c r="L401" i="2"/>
  <c r="P401" i="2"/>
  <c r="P450" i="2"/>
  <c r="Q450" i="2" s="1"/>
  <c r="L450" i="2"/>
  <c r="L440" i="2"/>
  <c r="P440" i="2"/>
  <c r="L435" i="2"/>
  <c r="P435" i="2"/>
  <c r="Q435" i="2" s="1"/>
  <c r="P432" i="2"/>
  <c r="L432" i="2"/>
  <c r="P426" i="2"/>
  <c r="L426" i="2"/>
  <c r="P427" i="2"/>
  <c r="L427" i="2"/>
  <c r="P410" i="2"/>
  <c r="L410" i="2"/>
  <c r="L407" i="2"/>
  <c r="P407" i="2"/>
  <c r="L408" i="2"/>
  <c r="P408" i="2"/>
  <c r="L405" i="2"/>
  <c r="P405" i="2"/>
  <c r="P406" i="2"/>
  <c r="L406" i="2"/>
  <c r="P403" i="2"/>
  <c r="L403" i="2"/>
  <c r="P393" i="2"/>
  <c r="L393" i="2"/>
  <c r="L387" i="2"/>
  <c r="P387" i="2"/>
  <c r="P384" i="2"/>
  <c r="L384" i="2"/>
  <c r="P379" i="2"/>
  <c r="L379" i="2"/>
  <c r="P370" i="2"/>
  <c r="L370" i="2"/>
  <c r="P369" i="2"/>
  <c r="L369" i="2"/>
  <c r="P371" i="2"/>
  <c r="L371" i="2"/>
  <c r="P372" i="2"/>
  <c r="L372" i="2"/>
  <c r="L355" i="2"/>
  <c r="P355" i="2"/>
  <c r="Q355" i="2" s="1"/>
  <c r="P356" i="2"/>
  <c r="Q356" i="2" s="1"/>
  <c r="L356" i="2"/>
  <c r="L354" i="2"/>
  <c r="P354" i="2"/>
  <c r="Q354" i="2" s="1"/>
  <c r="P352" i="2"/>
  <c r="Q352" i="2" s="1"/>
  <c r="L352" i="2"/>
  <c r="L300" i="2"/>
  <c r="P300" i="2"/>
  <c r="Q300" i="2" s="1"/>
  <c r="P350" i="2"/>
  <c r="L350" i="2"/>
  <c r="L340" i="2"/>
  <c r="P340" i="2"/>
  <c r="Q340" i="2" s="1"/>
  <c r="P270" i="2"/>
  <c r="Q270" i="2" s="1"/>
  <c r="L270" i="2"/>
  <c r="L243" i="2"/>
  <c r="P243" i="2"/>
  <c r="Q243" i="2" s="1"/>
  <c r="P248" i="2"/>
  <c r="Q248" i="2" s="1"/>
  <c r="L248" i="2"/>
  <c r="P245" i="2"/>
  <c r="L245" i="2"/>
  <c r="P247" i="2"/>
  <c r="L247" i="2"/>
  <c r="P250" i="2"/>
  <c r="L250" i="2"/>
  <c r="L262" i="2"/>
  <c r="P262" i="2"/>
  <c r="P258" i="2"/>
  <c r="Q258" i="2" s="1"/>
  <c r="L258" i="2"/>
  <c r="P264" i="2"/>
  <c r="L264" i="2"/>
  <c r="P260" i="2"/>
  <c r="Q260" i="2" s="1"/>
  <c r="L260" i="2"/>
  <c r="L256" i="2"/>
  <c r="P256" i="2"/>
  <c r="L333" i="2"/>
  <c r="P333" i="2"/>
  <c r="Q333" i="2" s="1"/>
  <c r="L327" i="2"/>
  <c r="P327" i="2"/>
  <c r="Q327" i="2" s="1"/>
  <c r="L324" i="2"/>
  <c r="P324" i="2"/>
  <c r="Q324" i="2" s="1"/>
  <c r="L298" i="2"/>
  <c r="P298" i="2"/>
  <c r="L299" i="2"/>
  <c r="P299" i="2"/>
  <c r="P296" i="2"/>
  <c r="L296" i="2"/>
  <c r="P294" i="2"/>
  <c r="L294" i="2"/>
  <c r="P292" i="2"/>
  <c r="Q292" i="2" s="1"/>
  <c r="L292" i="2"/>
  <c r="L285" i="2"/>
  <c r="P285" i="2"/>
  <c r="Q285" i="2" s="1"/>
  <c r="P286" i="2"/>
  <c r="Q286" i="2" s="1"/>
  <c r="L286" i="2"/>
  <c r="P284" i="2"/>
  <c r="Q284" i="2" s="1"/>
  <c r="L284" i="2"/>
  <c r="P237" i="2"/>
  <c r="Q237" i="2" s="1"/>
  <c r="L237" i="2"/>
  <c r="P339" i="2"/>
  <c r="L339" i="2"/>
  <c r="L201" i="2"/>
  <c r="P201" i="2"/>
  <c r="L114" i="2"/>
  <c r="P114" i="2"/>
  <c r="Q114" i="2" s="1"/>
  <c r="P96" i="2"/>
  <c r="L96" i="2"/>
  <c r="L97" i="2"/>
  <c r="P97" i="2"/>
  <c r="Q97" i="2" s="1"/>
  <c r="L91" i="2"/>
  <c r="P91" i="2"/>
  <c r="Q91" i="2" s="1"/>
  <c r="L81" i="2"/>
  <c r="P81" i="2"/>
  <c r="Q81" i="2" s="1"/>
  <c r="L90" i="2"/>
  <c r="P90" i="2"/>
  <c r="P80" i="2"/>
  <c r="L80" i="2"/>
  <c r="O304" i="2"/>
  <c r="T282" i="2" s="1"/>
  <c r="O346" i="2"/>
  <c r="T337" i="2" s="1"/>
  <c r="P83" i="2"/>
  <c r="Q83" i="2" s="1"/>
  <c r="L83" i="2"/>
  <c r="P77" i="2"/>
  <c r="Q77" i="2" s="1"/>
  <c r="L77" i="2"/>
  <c r="P75" i="2"/>
  <c r="L75" i="2"/>
  <c r="L76" i="2"/>
  <c r="P76" i="2"/>
  <c r="P73" i="2"/>
  <c r="L73" i="2"/>
  <c r="P74" i="2"/>
  <c r="L74" i="2"/>
  <c r="O313" i="2"/>
  <c r="T306" i="2" s="1"/>
  <c r="P486" i="2"/>
  <c r="L486" i="2"/>
  <c r="O496" i="2"/>
  <c r="T493" i="2" s="1"/>
  <c r="P482" i="2"/>
  <c r="L482" i="2"/>
  <c r="O522" i="2"/>
  <c r="T498" i="2" s="1"/>
  <c r="P478" i="2"/>
  <c r="Q478" i="2" s="1"/>
  <c r="L478" i="2"/>
  <c r="O226" i="2"/>
  <c r="T111" i="2" s="1"/>
  <c r="O280" i="2"/>
  <c r="T268" i="2" s="1"/>
  <c r="O579" i="2"/>
  <c r="T524" i="2" s="1"/>
  <c r="O109" i="2"/>
  <c r="T71" i="2" s="1"/>
  <c r="P576" i="2"/>
  <c r="L576" i="2"/>
  <c r="L577" i="2"/>
  <c r="P577" i="2"/>
  <c r="L575" i="2"/>
  <c r="P575" i="2"/>
  <c r="P550" i="2"/>
  <c r="L550" i="2"/>
  <c r="L551" i="2"/>
  <c r="P551" i="2"/>
  <c r="L549" i="2"/>
  <c r="P549" i="2"/>
  <c r="P468" i="2"/>
  <c r="L468" i="2"/>
  <c r="P470" i="2"/>
  <c r="L470" i="2"/>
  <c r="P455" i="2"/>
  <c r="L455" i="2"/>
  <c r="P27" i="2"/>
  <c r="L27" i="2"/>
  <c r="P446" i="2"/>
  <c r="L446" i="2"/>
  <c r="P363" i="2"/>
  <c r="L363" i="2"/>
  <c r="P25" i="2"/>
  <c r="L25" i="2"/>
  <c r="P178" i="2"/>
  <c r="L178" i="2"/>
  <c r="P477" i="2"/>
  <c r="L477" i="2"/>
  <c r="P140" i="2"/>
  <c r="L140" i="2"/>
  <c r="P506" i="2"/>
  <c r="L506" i="2"/>
  <c r="P36" i="2"/>
  <c r="L36" i="2"/>
  <c r="P47" i="2"/>
  <c r="L47" i="2"/>
  <c r="P516" i="2"/>
  <c r="L516" i="2"/>
  <c r="P485" i="2"/>
  <c r="L485" i="2"/>
  <c r="P105" i="2"/>
  <c r="L105" i="2"/>
  <c r="P323" i="2"/>
  <c r="L323" i="2"/>
  <c r="P448" i="2"/>
  <c r="L448" i="2"/>
  <c r="P222" i="2"/>
  <c r="L222" i="2"/>
  <c r="P217" i="2"/>
  <c r="L217" i="2"/>
  <c r="P421" i="2"/>
  <c r="L421" i="2"/>
  <c r="P319" i="2"/>
  <c r="L319" i="2"/>
  <c r="P219" i="2"/>
  <c r="L219" i="2"/>
  <c r="P142" i="2"/>
  <c r="L142" i="2"/>
  <c r="P272" i="2"/>
  <c r="L272" i="2"/>
  <c r="P220" i="2"/>
  <c r="L220" i="2"/>
  <c r="P502" i="2"/>
  <c r="L502" i="2"/>
  <c r="P373" i="2"/>
  <c r="L373" i="2"/>
  <c r="P67" i="2"/>
  <c r="L67" i="2"/>
  <c r="P26" i="2"/>
  <c r="L26" i="2"/>
  <c r="P40" i="2"/>
  <c r="L40" i="2"/>
  <c r="P49" i="2"/>
  <c r="L49" i="2"/>
  <c r="P425" i="2"/>
  <c r="L425" i="2"/>
  <c r="P454" i="2"/>
  <c r="L454" i="2"/>
  <c r="P211" i="2"/>
  <c r="L211" i="2"/>
  <c r="P439" i="2"/>
  <c r="L439" i="2"/>
  <c r="P434" i="2"/>
  <c r="L434" i="2"/>
  <c r="P176" i="2"/>
  <c r="L176" i="2"/>
  <c r="P374" i="2"/>
  <c r="L374" i="2"/>
  <c r="P488" i="2"/>
  <c r="L488" i="2"/>
  <c r="P512" i="2"/>
  <c r="L512" i="2"/>
  <c r="P518" i="2"/>
  <c r="L518" i="2"/>
  <c r="P507" i="2"/>
  <c r="L507" i="2"/>
  <c r="P230" i="2"/>
  <c r="L230" i="2"/>
  <c r="P232" i="2"/>
  <c r="L232" i="2"/>
  <c r="P308" i="2"/>
  <c r="L308" i="2"/>
  <c r="P380" i="2"/>
  <c r="L380" i="2"/>
  <c r="P508" i="2"/>
  <c r="L508" i="2"/>
  <c r="P362" i="2"/>
  <c r="L362" i="2"/>
  <c r="P60" i="2"/>
  <c r="L60" i="2"/>
  <c r="P452" i="2"/>
  <c r="L452" i="2"/>
  <c r="P519" i="2"/>
  <c r="L519" i="2"/>
  <c r="P574" i="2"/>
  <c r="L574" i="2"/>
  <c r="P520" i="2"/>
  <c r="L520" i="2"/>
  <c r="P179" i="2"/>
  <c r="L179" i="2"/>
  <c r="P501" i="2"/>
  <c r="L501" i="2"/>
  <c r="P460" i="2"/>
  <c r="L460" i="2"/>
  <c r="P400" i="2"/>
  <c r="L400" i="2"/>
  <c r="P510" i="2"/>
  <c r="L510" i="2"/>
  <c r="P386" i="2"/>
  <c r="L386" i="2"/>
  <c r="P458" i="2"/>
  <c r="L458" i="2"/>
  <c r="P587" i="2"/>
  <c r="L587" i="2"/>
  <c r="P311" i="2"/>
  <c r="L311" i="2"/>
  <c r="P364" i="2"/>
  <c r="L364" i="2"/>
  <c r="P489" i="2"/>
  <c r="L489" i="2"/>
  <c r="P515" i="2"/>
  <c r="L515" i="2"/>
  <c r="P62" i="2"/>
  <c r="L62" i="2"/>
  <c r="P461" i="2"/>
  <c r="L461" i="2"/>
  <c r="P437" i="2"/>
  <c r="L437" i="2"/>
  <c r="P411" i="2"/>
  <c r="L411" i="2"/>
  <c r="P366" i="2"/>
  <c r="L366" i="2"/>
  <c r="P89" i="2"/>
  <c r="L89" i="2"/>
  <c r="P480" i="2"/>
  <c r="L480" i="2"/>
  <c r="P420" i="2"/>
  <c r="L420" i="2"/>
  <c r="P100" i="2"/>
  <c r="L100" i="2"/>
  <c r="P412" i="2"/>
  <c r="L412" i="2"/>
  <c r="P418" i="2"/>
  <c r="L418" i="2"/>
  <c r="P378" i="2"/>
  <c r="L378" i="2"/>
  <c r="P428" i="2"/>
  <c r="L428" i="2"/>
  <c r="P389" i="2"/>
  <c r="L389" i="2"/>
  <c r="P113" i="2"/>
  <c r="L113" i="2"/>
  <c r="P385" i="2"/>
  <c r="L385" i="2"/>
  <c r="P422" i="2"/>
  <c r="L422" i="2"/>
  <c r="P484" i="2"/>
  <c r="L484" i="2"/>
  <c r="P415" i="2"/>
  <c r="L415" i="2"/>
  <c r="P388" i="2"/>
  <c r="L388" i="2"/>
  <c r="P397" i="2"/>
  <c r="L397" i="2"/>
  <c r="P431" i="2"/>
  <c r="L431" i="2"/>
  <c r="P517" i="2"/>
  <c r="L517" i="2"/>
  <c r="P19" i="2"/>
  <c r="L19" i="2"/>
  <c r="P107" i="2"/>
  <c r="L107" i="2"/>
  <c r="P583" i="2"/>
  <c r="L583" i="2"/>
  <c r="P85" i="2"/>
  <c r="L85" i="2"/>
  <c r="P235" i="2"/>
  <c r="L235" i="2"/>
  <c r="P399" i="2"/>
  <c r="L399" i="2"/>
  <c r="P557" i="2"/>
  <c r="L557" i="2"/>
  <c r="P464" i="2"/>
  <c r="L464" i="2"/>
  <c r="P322" i="2"/>
  <c r="L322" i="2"/>
  <c r="P93" i="2"/>
  <c r="L93" i="2"/>
  <c r="P234" i="2"/>
  <c r="L234" i="2"/>
  <c r="P504" i="2"/>
  <c r="L504" i="2"/>
  <c r="P395" i="2"/>
  <c r="L395" i="2"/>
  <c r="P309" i="2"/>
  <c r="L309" i="2"/>
  <c r="P53" i="2"/>
  <c r="L53" i="2"/>
  <c r="P503" i="2"/>
  <c r="L503" i="2"/>
  <c r="P479" i="2"/>
  <c r="L479" i="2"/>
  <c r="P88" i="2"/>
  <c r="L88" i="2"/>
  <c r="P424" i="2"/>
  <c r="L424" i="2"/>
  <c r="P344" i="2"/>
  <c r="L344" i="2"/>
  <c r="P106" i="2"/>
  <c r="L106" i="2"/>
  <c r="P404" i="2"/>
  <c r="L404" i="2"/>
  <c r="P95" i="2"/>
  <c r="L95" i="2"/>
  <c r="P99" i="2"/>
  <c r="L99" i="2"/>
  <c r="P52" i="2"/>
  <c r="L52" i="2"/>
  <c r="P66" i="2"/>
  <c r="L66" i="2"/>
  <c r="P87" i="2"/>
  <c r="L87" i="2"/>
  <c r="P326" i="2"/>
  <c r="L326" i="2"/>
  <c r="P29" i="2"/>
  <c r="L29" i="2"/>
  <c r="P290" i="2"/>
  <c r="L290" i="2"/>
  <c r="P173" i="2"/>
  <c r="L173" i="2"/>
  <c r="P375" i="2"/>
  <c r="L375" i="2"/>
  <c r="P34" i="2"/>
  <c r="L34" i="2"/>
  <c r="P390" i="2"/>
  <c r="L390" i="2"/>
  <c r="P302" i="2"/>
  <c r="L302" i="2"/>
  <c r="L588" i="2"/>
  <c r="P588" i="2"/>
  <c r="P101" i="2"/>
  <c r="L101" i="2"/>
  <c r="P317" i="2"/>
  <c r="L317" i="2"/>
  <c r="P585" i="2"/>
  <c r="L585" i="2"/>
  <c r="P209" i="2"/>
  <c r="L209" i="2"/>
  <c r="P231" i="2"/>
  <c r="L231" i="2"/>
  <c r="P276" i="2"/>
  <c r="L276" i="2"/>
  <c r="P22" i="2"/>
  <c r="L22" i="2"/>
  <c r="P409" i="2"/>
  <c r="L409" i="2"/>
  <c r="P414" i="2"/>
  <c r="L414" i="2"/>
  <c r="P494" i="2"/>
  <c r="L494" i="2"/>
  <c r="P216" i="2"/>
  <c r="L216" i="2"/>
  <c r="P288" i="2"/>
  <c r="L288" i="2"/>
  <c r="P416" i="2"/>
  <c r="L416" i="2"/>
  <c r="P318" i="2"/>
  <c r="L318" i="2"/>
  <c r="P398" i="2"/>
  <c r="L398" i="2"/>
  <c r="P419" i="2"/>
  <c r="L419" i="2"/>
  <c r="P207" i="2"/>
  <c r="L207" i="2"/>
  <c r="P208" i="2"/>
  <c r="L208" i="2"/>
  <c r="P321" i="2"/>
  <c r="L321" i="2"/>
  <c r="P103" i="2"/>
  <c r="L103" i="2"/>
  <c r="P368" i="2"/>
  <c r="L368" i="2"/>
  <c r="P383" i="2"/>
  <c r="L383" i="2"/>
  <c r="P377" i="2"/>
  <c r="L377" i="2"/>
  <c r="P84" i="2"/>
  <c r="L84" i="2"/>
  <c r="P61" i="2"/>
  <c r="L61" i="2"/>
  <c r="P463" i="2"/>
  <c r="L463" i="2"/>
  <c r="P23" i="2"/>
  <c r="L23" i="2"/>
  <c r="P218" i="2"/>
  <c r="L218" i="2"/>
  <c r="P215" i="2"/>
  <c r="L215" i="2"/>
  <c r="P330" i="2"/>
  <c r="L330" i="2"/>
  <c r="P342" i="2"/>
  <c r="L342" i="2"/>
  <c r="P462" i="2"/>
  <c r="L462" i="2"/>
  <c r="P433" i="2"/>
  <c r="L433" i="2"/>
  <c r="P365" i="2"/>
  <c r="L365" i="2"/>
  <c r="P329" i="2"/>
  <c r="L329" i="2"/>
  <c r="P413" i="2"/>
  <c r="L413" i="2"/>
  <c r="P278" i="2"/>
  <c r="L278" i="2"/>
  <c r="P28" i="2"/>
  <c r="L28" i="2"/>
  <c r="P274" i="2"/>
  <c r="L274" i="2"/>
  <c r="P51" i="2"/>
  <c r="L51" i="2"/>
  <c r="P457" i="2"/>
  <c r="L457" i="2"/>
  <c r="P175" i="2"/>
  <c r="L175" i="2"/>
  <c r="P392" i="2"/>
  <c r="L392" i="2"/>
  <c r="P221" i="2"/>
  <c r="L221" i="2"/>
  <c r="P79" i="2"/>
  <c r="L79" i="2"/>
  <c r="O239" i="2"/>
  <c r="T228" i="2" s="1"/>
  <c r="O442" i="2"/>
  <c r="O491" i="2"/>
  <c r="T474" i="2" s="1"/>
  <c r="O335" i="2"/>
  <c r="T315" i="2" s="1"/>
  <c r="I18" i="2"/>
  <c r="L18" i="2"/>
  <c r="Q429" i="2" l="1"/>
  <c r="Q367" i="2"/>
  <c r="Q423" i="2"/>
  <c r="Q451" i="2"/>
  <c r="Q407" i="2"/>
  <c r="Q299" i="2"/>
  <c r="Q139" i="2"/>
  <c r="Q530" i="2"/>
  <c r="Q561" i="2"/>
  <c r="Q96" i="2"/>
  <c r="Q298" i="2"/>
  <c r="Q125" i="2"/>
  <c r="Q135" i="2"/>
  <c r="Q151" i="2"/>
  <c r="Q539" i="2"/>
  <c r="Q570" i="2"/>
  <c r="Q204" i="2"/>
  <c r="Q73" i="2"/>
  <c r="Q245" i="2"/>
  <c r="Q371" i="2"/>
  <c r="Q212" i="2"/>
  <c r="Q76" i="2"/>
  <c r="Q410" i="2"/>
  <c r="Q170" i="2"/>
  <c r="Q185" i="2"/>
  <c r="Q540" i="2"/>
  <c r="Q572" i="2"/>
  <c r="Q369" i="2"/>
  <c r="Q123" i="2"/>
  <c r="Q136" i="2"/>
  <c r="Q184" i="2"/>
  <c r="Q532" i="2"/>
  <c r="Q224" i="2"/>
  <c r="Q568" i="2"/>
  <c r="Q571" i="2"/>
  <c r="Q201" i="2"/>
  <c r="Q148" i="2"/>
  <c r="Q370" i="2"/>
  <c r="Q339" i="2"/>
  <c r="Q379" i="2"/>
  <c r="Q122" i="2"/>
  <c r="Q196" i="2"/>
  <c r="Q74" i="2"/>
  <c r="Q126" i="2"/>
  <c r="Q137" i="2"/>
  <c r="Q426" i="2"/>
  <c r="Q199" i="2"/>
  <c r="Q121" i="2"/>
  <c r="Q134" i="2"/>
  <c r="Q146" i="2"/>
  <c r="Q538" i="2"/>
  <c r="Q566" i="2"/>
  <c r="Q147" i="2"/>
  <c r="Q534" i="2"/>
  <c r="Q432" i="2"/>
  <c r="Q37" i="2"/>
  <c r="Q246" i="2"/>
  <c r="Q427" i="2"/>
  <c r="Q75" i="2"/>
  <c r="Q384" i="2"/>
  <c r="Q156" i="2"/>
  <c r="Q159" i="2"/>
  <c r="Q193" i="2"/>
  <c r="Q533" i="2"/>
  <c r="Q563" i="2"/>
  <c r="Q372" i="2"/>
  <c r="Q387" i="2"/>
  <c r="Q129" i="2"/>
  <c r="Q198" i="2"/>
  <c r="Q440" i="2"/>
  <c r="Q154" i="2"/>
  <c r="Q163" i="2"/>
  <c r="Q536" i="2"/>
  <c r="Q565" i="2"/>
  <c r="Q80" i="2"/>
  <c r="Q131" i="2"/>
  <c r="Q195" i="2"/>
  <c r="Q90" i="2"/>
  <c r="Q393" i="2"/>
  <c r="Q155" i="2"/>
  <c r="Q167" i="2"/>
  <c r="Q546" i="2"/>
  <c r="Q560" i="2"/>
  <c r="Q528" i="2"/>
  <c r="Q128" i="2"/>
  <c r="Q187" i="2"/>
  <c r="Q403" i="2"/>
  <c r="Q203" i="2"/>
  <c r="Q406" i="2"/>
  <c r="Q465" i="2"/>
  <c r="Q161" i="2"/>
  <c r="Q186" i="2"/>
  <c r="Q206" i="2"/>
  <c r="Q544" i="2"/>
  <c r="Q554" i="2"/>
  <c r="Q182" i="2"/>
  <c r="Q169" i="2"/>
  <c r="Q555" i="2"/>
  <c r="Q482" i="2"/>
  <c r="Q294" i="2"/>
  <c r="Q405" i="2"/>
  <c r="Q145" i="2"/>
  <c r="Q264" i="2"/>
  <c r="Q144" i="2"/>
  <c r="Q157" i="2"/>
  <c r="Q63" i="2"/>
  <c r="Q542" i="2"/>
  <c r="Q262" i="2"/>
  <c r="Q486" i="2"/>
  <c r="Q214" i="2"/>
  <c r="Q165" i="2"/>
  <c r="Q210" i="2"/>
  <c r="Q527" i="2"/>
  <c r="Q553" i="2"/>
  <c r="Q466" i="2"/>
  <c r="Q247" i="2"/>
  <c r="C32" i="1"/>
  <c r="Q401" i="2"/>
  <c r="Q296" i="2"/>
  <c r="Q408" i="2"/>
  <c r="Q150" i="2"/>
  <c r="Q166" i="2"/>
  <c r="Q205" i="2"/>
  <c r="C24" i="1"/>
  <c r="C33" i="1"/>
  <c r="C22" i="1"/>
  <c r="P358" i="2"/>
  <c r="U348" i="2" s="1"/>
  <c r="Q350" i="2"/>
  <c r="P252" i="2"/>
  <c r="U241" i="2" s="1"/>
  <c r="Q250" i="2"/>
  <c r="P266" i="2"/>
  <c r="U254" i="2" s="1"/>
  <c r="Q256" i="2"/>
  <c r="C30" i="1"/>
  <c r="Q176" i="2"/>
  <c r="Q51" i="2"/>
  <c r="Q29" i="2"/>
  <c r="Q311" i="2"/>
  <c r="Q551" i="2"/>
  <c r="Q95" i="2"/>
  <c r="Q22" i="2"/>
  <c r="Q504" i="2"/>
  <c r="Q235" i="2"/>
  <c r="Q388" i="2"/>
  <c r="Q412" i="2"/>
  <c r="Q62" i="2"/>
  <c r="Q400" i="2"/>
  <c r="Q380" i="2"/>
  <c r="Q434" i="2"/>
  <c r="Q373" i="2"/>
  <c r="Q217" i="2"/>
  <c r="Q47" i="2"/>
  <c r="Q550" i="2"/>
  <c r="Q575" i="2"/>
  <c r="Q100" i="2"/>
  <c r="Q460" i="2"/>
  <c r="Q308" i="2"/>
  <c r="Q439" i="2"/>
  <c r="Q502" i="2"/>
  <c r="Q36" i="2"/>
  <c r="Q455" i="2"/>
  <c r="Q508" i="2"/>
  <c r="Q404" i="2"/>
  <c r="Q392" i="2"/>
  <c r="Q515" i="2"/>
  <c r="Q462" i="2"/>
  <c r="Q173" i="2"/>
  <c r="Q470" i="2"/>
  <c r="Q276" i="2"/>
  <c r="Q85" i="2"/>
  <c r="Q175" i="2"/>
  <c r="Q231" i="2"/>
  <c r="Q583" i="2"/>
  <c r="Q501" i="2"/>
  <c r="Q222" i="2"/>
  <c r="Q457" i="2"/>
  <c r="Q342" i="2"/>
  <c r="Q383" i="2"/>
  <c r="Q216" i="2"/>
  <c r="Q209" i="2"/>
  <c r="Q424" i="2"/>
  <c r="Q484" i="2"/>
  <c r="Q480" i="2"/>
  <c r="Q489" i="2"/>
  <c r="Q179" i="2"/>
  <c r="Q232" i="2"/>
  <c r="Q211" i="2"/>
  <c r="Q448" i="2"/>
  <c r="Q140" i="2"/>
  <c r="Q468" i="2"/>
  <c r="Q365" i="2"/>
  <c r="Q421" i="2"/>
  <c r="Q375" i="2"/>
  <c r="Q84" i="2"/>
  <c r="Q415" i="2"/>
  <c r="Q377" i="2"/>
  <c r="Q344" i="2"/>
  <c r="Q420" i="2"/>
  <c r="Q506" i="2"/>
  <c r="Q416" i="2"/>
  <c r="Q288" i="2"/>
  <c r="Q93" i="2"/>
  <c r="C23" i="1"/>
  <c r="Q330" i="2"/>
  <c r="Q368" i="2"/>
  <c r="Q585" i="2"/>
  <c r="Q290" i="2"/>
  <c r="Q88" i="2"/>
  <c r="Q422" i="2"/>
  <c r="Q89" i="2"/>
  <c r="Q364" i="2"/>
  <c r="Q520" i="2"/>
  <c r="Q230" i="2"/>
  <c r="Q220" i="2"/>
  <c r="Q323" i="2"/>
  <c r="Q477" i="2"/>
  <c r="Q61" i="2"/>
  <c r="Q433" i="2"/>
  <c r="Q234" i="2"/>
  <c r="Q577" i="2"/>
  <c r="Q215" i="2"/>
  <c r="Q326" i="2"/>
  <c r="Q464" i="2"/>
  <c r="Q517" i="2"/>
  <c r="Q113" i="2"/>
  <c r="Q366" i="2"/>
  <c r="Q518" i="2"/>
  <c r="Q425" i="2"/>
  <c r="Q272" i="2"/>
  <c r="Q510" i="2"/>
  <c r="Q588" i="2"/>
  <c r="Q431" i="2"/>
  <c r="Q587" i="2"/>
  <c r="Q519" i="2"/>
  <c r="Q49" i="2"/>
  <c r="Q142" i="2"/>
  <c r="Q25" i="2"/>
  <c r="Q221" i="2"/>
  <c r="Q385" i="2"/>
  <c r="Q454" i="2"/>
  <c r="Q321" i="2"/>
  <c r="Q494" i="2"/>
  <c r="Q411" i="2"/>
  <c r="Q318" i="2"/>
  <c r="Q103" i="2"/>
  <c r="Q479" i="2"/>
  <c r="Q574" i="2"/>
  <c r="Q557" i="2"/>
  <c r="Q278" i="2"/>
  <c r="Q414" i="2"/>
  <c r="Q66" i="2"/>
  <c r="Q428" i="2"/>
  <c r="Q458" i="2"/>
  <c r="Q363" i="2"/>
  <c r="Q418" i="2"/>
  <c r="Q317" i="2"/>
  <c r="Q218" i="2"/>
  <c r="Q503" i="2"/>
  <c r="Q79" i="2"/>
  <c r="Q302" i="2"/>
  <c r="Q397" i="2"/>
  <c r="Q452" i="2"/>
  <c r="Q219" i="2"/>
  <c r="Q413" i="2"/>
  <c r="Q23" i="2"/>
  <c r="Q419" i="2"/>
  <c r="Q390" i="2"/>
  <c r="Q52" i="2"/>
  <c r="Q309" i="2"/>
  <c r="Q437" i="2"/>
  <c r="Q60" i="2"/>
  <c r="Q488" i="2"/>
  <c r="Q40" i="2"/>
  <c r="Q485" i="2"/>
  <c r="Q446" i="2"/>
  <c r="Q576" i="2"/>
  <c r="Q322" i="2"/>
  <c r="Q507" i="2"/>
  <c r="Q178" i="2"/>
  <c r="Q101" i="2"/>
  <c r="Q208" i="2"/>
  <c r="Q389" i="2"/>
  <c r="Q207" i="2"/>
  <c r="Q53" i="2"/>
  <c r="Q512" i="2"/>
  <c r="Q549" i="2"/>
  <c r="Q67" i="2"/>
  <c r="Q19" i="2"/>
  <c r="Q274" i="2"/>
  <c r="Q28" i="2"/>
  <c r="Q87" i="2"/>
  <c r="Q399" i="2"/>
  <c r="Q329" i="2"/>
  <c r="Q463" i="2"/>
  <c r="Q398" i="2"/>
  <c r="Q409" i="2"/>
  <c r="Q34" i="2"/>
  <c r="Q99" i="2"/>
  <c r="Q395" i="2"/>
  <c r="Q378" i="2"/>
  <c r="Q461" i="2"/>
  <c r="Q386" i="2"/>
  <c r="Q362" i="2"/>
  <c r="Q374" i="2"/>
  <c r="Q26" i="2"/>
  <c r="Q319" i="2"/>
  <c r="Q516" i="2"/>
  <c r="Q27" i="2"/>
  <c r="Q107" i="2"/>
  <c r="Q105" i="2"/>
  <c r="Q106" i="2"/>
  <c r="C21" i="1"/>
  <c r="P579" i="2"/>
  <c r="U524" i="2" s="1"/>
  <c r="P522" i="2"/>
  <c r="U498" i="2" s="1"/>
  <c r="P346" i="2"/>
  <c r="U337" i="2" s="1"/>
  <c r="P280" i="2"/>
  <c r="U268" i="2" s="1"/>
  <c r="P313" i="2"/>
  <c r="U306" i="2" s="1"/>
  <c r="P304" i="2"/>
  <c r="U282" i="2" s="1"/>
  <c r="P226" i="2"/>
  <c r="U111" i="2" s="1"/>
  <c r="P109" i="2"/>
  <c r="U71" i="2" s="1"/>
  <c r="P491" i="2"/>
  <c r="U474" i="2" s="1"/>
  <c r="P335" i="2"/>
  <c r="U315" i="2" s="1"/>
  <c r="P239" i="2"/>
  <c r="U228" i="2" s="1"/>
  <c r="P56" i="2"/>
  <c r="U45" i="2" s="1"/>
  <c r="O56" i="2"/>
  <c r="T45" i="2" s="1"/>
  <c r="P18" i="2"/>
  <c r="D32" i="1" l="1"/>
  <c r="D33" i="1"/>
  <c r="Q358" i="2"/>
  <c r="V348" i="2" s="1"/>
  <c r="Q252" i="2"/>
  <c r="V241" i="2" s="1"/>
  <c r="Q266" i="2"/>
  <c r="V254" i="2" s="1"/>
  <c r="D23" i="1"/>
  <c r="D27" i="1"/>
  <c r="D22" i="1"/>
  <c r="D30" i="1"/>
  <c r="D24" i="1"/>
  <c r="Q496" i="2"/>
  <c r="V493" i="2" s="1"/>
  <c r="P496" i="2"/>
  <c r="U493" i="2" s="1"/>
  <c r="Q579" i="2"/>
  <c r="V524" i="2" s="1"/>
  <c r="D21" i="1"/>
  <c r="Q522" i="2"/>
  <c r="V498" i="2" s="1"/>
  <c r="Q346" i="2"/>
  <c r="V337" i="2" s="1"/>
  <c r="Q280" i="2"/>
  <c r="V268" i="2" s="1"/>
  <c r="Q313" i="2"/>
  <c r="V306" i="2" s="1"/>
  <c r="Q304" i="2"/>
  <c r="V282" i="2" s="1"/>
  <c r="Q226" i="2"/>
  <c r="V111" i="2" s="1"/>
  <c r="Q109" i="2"/>
  <c r="V71" i="2" s="1"/>
  <c r="Q491" i="2"/>
  <c r="V474" i="2" s="1"/>
  <c r="Q335" i="2"/>
  <c r="V315" i="2" s="1"/>
  <c r="Q239" i="2"/>
  <c r="V228" i="2" s="1"/>
  <c r="D15" i="1"/>
  <c r="C15" i="1"/>
  <c r="Q56" i="2"/>
  <c r="P43" i="2"/>
  <c r="P69" i="2"/>
  <c r="O69" i="2"/>
  <c r="E32" i="1" l="1"/>
  <c r="G32" i="1" s="1"/>
  <c r="E33" i="1"/>
  <c r="E22" i="1"/>
  <c r="G22" i="1" s="1"/>
  <c r="E23" i="1"/>
  <c r="I23" i="1" s="1"/>
  <c r="E24" i="1"/>
  <c r="G24" i="1" s="1"/>
  <c r="E30" i="1"/>
  <c r="G30" i="1" s="1"/>
  <c r="E21" i="1"/>
  <c r="G21" i="1" s="1"/>
  <c r="P590" i="2"/>
  <c r="U581" i="2" s="1"/>
  <c r="P472" i="2"/>
  <c r="U444" i="2" s="1"/>
  <c r="P442" i="2"/>
  <c r="U360" i="2" s="1"/>
  <c r="T58" i="2"/>
  <c r="U16" i="2"/>
  <c r="I32" i="1" l="1"/>
  <c r="D34" i="1"/>
  <c r="D28" i="1"/>
  <c r="P593" i="2"/>
  <c r="G33" i="1"/>
  <c r="I33" i="1"/>
  <c r="D29" i="1"/>
  <c r="I22" i="1"/>
  <c r="G23" i="1"/>
  <c r="I24" i="1"/>
  <c r="D25" i="1"/>
  <c r="D31" i="1"/>
  <c r="D26" i="1"/>
  <c r="I30" i="1"/>
  <c r="D17" i="1"/>
  <c r="I21" i="1"/>
  <c r="D18" i="1"/>
  <c r="D20" i="1"/>
  <c r="C16" i="1"/>
  <c r="D19" i="1"/>
  <c r="D14" i="1"/>
  <c r="O590" i="2"/>
  <c r="T581" i="2" s="1"/>
  <c r="T360" i="2"/>
  <c r="O472" i="2"/>
  <c r="T444" i="2" s="1"/>
  <c r="U58" i="2"/>
  <c r="S16" i="2"/>
  <c r="C34" i="1" l="1"/>
  <c r="C28" i="1"/>
  <c r="C26" i="1"/>
  <c r="C31" i="1"/>
  <c r="C29" i="1"/>
  <c r="C20" i="1"/>
  <c r="C27" i="1"/>
  <c r="C17" i="1"/>
  <c r="C25" i="1"/>
  <c r="D16" i="1"/>
  <c r="C19" i="1"/>
  <c r="C18" i="1"/>
  <c r="Q442" i="2"/>
  <c r="V360" i="2" s="1"/>
  <c r="Q590" i="2"/>
  <c r="Q472" i="2"/>
  <c r="Q69" i="2"/>
  <c r="E28" i="1" l="1"/>
  <c r="G28" i="1" s="1"/>
  <c r="E17" i="1"/>
  <c r="E25" i="1"/>
  <c r="G25" i="1" s="1"/>
  <c r="V58" i="2"/>
  <c r="V444" i="2"/>
  <c r="V45" i="2"/>
  <c r="V581" i="2"/>
  <c r="G17" i="1" l="1"/>
  <c r="E34" i="1"/>
  <c r="G34" i="1" s="1"/>
  <c r="I28" i="1"/>
  <c r="E16" i="1"/>
  <c r="I16" i="1" s="1"/>
  <c r="E31" i="1"/>
  <c r="G31" i="1" s="1"/>
  <c r="E15" i="1"/>
  <c r="G15" i="1" s="1"/>
  <c r="E27" i="1"/>
  <c r="G27" i="1" s="1"/>
  <c r="E26" i="1"/>
  <c r="E29" i="1"/>
  <c r="G29" i="1" s="1"/>
  <c r="I17" i="1"/>
  <c r="I25" i="1"/>
  <c r="E18" i="1"/>
  <c r="G18" i="1" s="1"/>
  <c r="E20" i="1"/>
  <c r="E19" i="1"/>
  <c r="I34" i="1" l="1"/>
  <c r="G16" i="1"/>
  <c r="I15" i="1"/>
  <c r="I31" i="1"/>
  <c r="I27" i="1"/>
  <c r="G26" i="1"/>
  <c r="I26" i="1"/>
  <c r="I29" i="1"/>
  <c r="I18" i="1"/>
  <c r="G20" i="1"/>
  <c r="I20" i="1"/>
  <c r="G19" i="1"/>
  <c r="I19" i="1"/>
  <c r="O18" i="2" l="1"/>
  <c r="Q18" i="2" l="1"/>
  <c r="O43" i="2"/>
  <c r="O593" i="2" s="1"/>
  <c r="Q43" i="2" l="1"/>
  <c r="Q593" i="2" s="1"/>
  <c r="T16" i="2"/>
  <c r="R451" i="2" l="1"/>
  <c r="R429" i="2"/>
  <c r="R367" i="2"/>
  <c r="R423" i="2"/>
  <c r="R449" i="2"/>
  <c r="R466" i="2"/>
  <c r="R560" i="2"/>
  <c r="R542" i="2"/>
  <c r="R566" i="2"/>
  <c r="R563" i="2"/>
  <c r="R565" i="2"/>
  <c r="R570" i="2"/>
  <c r="R572" i="2"/>
  <c r="R568" i="2"/>
  <c r="R571" i="2"/>
  <c r="R561" i="2"/>
  <c r="R554" i="2"/>
  <c r="R553" i="2"/>
  <c r="R546" i="2"/>
  <c r="R555" i="2"/>
  <c r="R532" i="2"/>
  <c r="R534" i="2"/>
  <c r="R538" i="2"/>
  <c r="R533" i="2"/>
  <c r="R536" i="2"/>
  <c r="R332" i="2"/>
  <c r="R528" i="2"/>
  <c r="R544" i="2"/>
  <c r="R527" i="2"/>
  <c r="R530" i="2"/>
  <c r="R539" i="2"/>
  <c r="R540" i="2"/>
  <c r="C14" i="1"/>
  <c r="R246" i="2"/>
  <c r="V16" i="2"/>
  <c r="R115" i="2" l="1"/>
  <c r="R121" i="2"/>
  <c r="R54" i="2"/>
  <c r="R63" i="2"/>
  <c r="R31" i="2"/>
  <c r="R38" i="2"/>
  <c r="R37" i="2"/>
  <c r="R32" i="2"/>
  <c r="R30" i="2"/>
  <c r="R64" i="2"/>
  <c r="R41" i="2"/>
  <c r="R212" i="2"/>
  <c r="R224" i="2"/>
  <c r="R210" i="2"/>
  <c r="R205" i="2"/>
  <c r="R204" i="2"/>
  <c r="R203" i="2"/>
  <c r="R206" i="2"/>
  <c r="R199" i="2"/>
  <c r="R196" i="2"/>
  <c r="R193" i="2"/>
  <c r="R198" i="2"/>
  <c r="R195" i="2"/>
  <c r="R185" i="2"/>
  <c r="R184" i="2"/>
  <c r="R187" i="2"/>
  <c r="R186" i="2"/>
  <c r="R190" i="2"/>
  <c r="R189" i="2"/>
  <c r="R182" i="2"/>
  <c r="R167" i="2"/>
  <c r="R159" i="2"/>
  <c r="R163" i="2"/>
  <c r="R147" i="2"/>
  <c r="R146" i="2"/>
  <c r="R148" i="2"/>
  <c r="R151" i="2"/>
  <c r="R170" i="2"/>
  <c r="R169" i="2"/>
  <c r="R161" i="2"/>
  <c r="R165" i="2"/>
  <c r="R166" i="2"/>
  <c r="R134" i="2"/>
  <c r="R156" i="2"/>
  <c r="R154" i="2"/>
  <c r="R155" i="2"/>
  <c r="R139" i="2"/>
  <c r="R135" i="2"/>
  <c r="R136" i="2"/>
  <c r="R137" i="2"/>
  <c r="R144" i="2"/>
  <c r="R157" i="2"/>
  <c r="R145" i="2"/>
  <c r="R150" i="2"/>
  <c r="R129" i="2"/>
  <c r="R131" i="2"/>
  <c r="R119" i="2"/>
  <c r="R128" i="2"/>
  <c r="R125" i="2"/>
  <c r="R123" i="2"/>
  <c r="R126" i="2"/>
  <c r="R122" i="2"/>
  <c r="R465" i="2"/>
  <c r="R214" i="2"/>
  <c r="R401" i="2"/>
  <c r="R440" i="2"/>
  <c r="R450" i="2"/>
  <c r="R432" i="2"/>
  <c r="R435" i="2"/>
  <c r="R410" i="2"/>
  <c r="R427" i="2"/>
  <c r="R426" i="2"/>
  <c r="R408" i="2"/>
  <c r="R407" i="2"/>
  <c r="R403" i="2"/>
  <c r="R406" i="2"/>
  <c r="R405" i="2"/>
  <c r="R387" i="2"/>
  <c r="R393" i="2"/>
  <c r="R379" i="2"/>
  <c r="R384" i="2"/>
  <c r="R369" i="2"/>
  <c r="R370" i="2"/>
  <c r="R372" i="2"/>
  <c r="R371" i="2"/>
  <c r="R354" i="2"/>
  <c r="R356" i="2"/>
  <c r="R355" i="2"/>
  <c r="R300" i="2"/>
  <c r="R352" i="2"/>
  <c r="R350" i="2"/>
  <c r="R270" i="2"/>
  <c r="R340" i="2"/>
  <c r="R248" i="2"/>
  <c r="R243" i="2"/>
  <c r="R247" i="2"/>
  <c r="R245" i="2"/>
  <c r="R250" i="2"/>
  <c r="R333" i="2"/>
  <c r="R260" i="2"/>
  <c r="R264" i="2"/>
  <c r="R258" i="2"/>
  <c r="R262" i="2"/>
  <c r="R256" i="2"/>
  <c r="R324" i="2"/>
  <c r="R327" i="2"/>
  <c r="R298" i="2"/>
  <c r="R296" i="2"/>
  <c r="R299" i="2"/>
  <c r="R292" i="2"/>
  <c r="R294" i="2"/>
  <c r="R284" i="2"/>
  <c r="R286" i="2"/>
  <c r="R285" i="2"/>
  <c r="R339" i="2"/>
  <c r="R237" i="2"/>
  <c r="R201" i="2"/>
  <c r="R114" i="2"/>
  <c r="R97" i="2"/>
  <c r="R96" i="2"/>
  <c r="R81" i="2"/>
  <c r="R91" i="2"/>
  <c r="R80" i="2"/>
  <c r="R90" i="2"/>
  <c r="R77" i="2"/>
  <c r="R83" i="2"/>
  <c r="R76" i="2"/>
  <c r="R75" i="2"/>
  <c r="R74" i="2"/>
  <c r="R73" i="2"/>
  <c r="R482" i="2"/>
  <c r="R486" i="2"/>
  <c r="R478" i="2"/>
  <c r="E14" i="1"/>
  <c r="G14" i="1" s="1"/>
  <c r="R576" i="2"/>
  <c r="R577" i="2"/>
  <c r="R550" i="2"/>
  <c r="R575" i="2"/>
  <c r="R549" i="2"/>
  <c r="R551" i="2"/>
  <c r="R455" i="2"/>
  <c r="R470" i="2"/>
  <c r="R468" i="2"/>
  <c r="R585" i="2"/>
  <c r="R588" i="2"/>
  <c r="R587" i="2"/>
  <c r="R557" i="2"/>
  <c r="R583" i="2"/>
  <c r="R574" i="2"/>
  <c r="R520" i="2"/>
  <c r="R518" i="2"/>
  <c r="R517" i="2"/>
  <c r="R516" i="2"/>
  <c r="R515" i="2"/>
  <c r="R519" i="2"/>
  <c r="R510" i="2"/>
  <c r="R512" i="2"/>
  <c r="R508" i="2"/>
  <c r="R506" i="2"/>
  <c r="R507" i="2"/>
  <c r="R504" i="2"/>
  <c r="R503" i="2"/>
  <c r="R502" i="2"/>
  <c r="R501" i="2"/>
  <c r="R494" i="2"/>
  <c r="R489" i="2"/>
  <c r="R479" i="2"/>
  <c r="R477" i="2"/>
  <c r="R485" i="2"/>
  <c r="R480" i="2"/>
  <c r="R488" i="2"/>
  <c r="R484" i="2"/>
  <c r="R464" i="2"/>
  <c r="R462" i="2"/>
  <c r="R461" i="2"/>
  <c r="R460" i="2"/>
  <c r="R463" i="2"/>
  <c r="R458" i="2"/>
  <c r="R457" i="2"/>
  <c r="R454" i="2"/>
  <c r="R446" i="2"/>
  <c r="R452" i="2"/>
  <c r="R448" i="2"/>
  <c r="R375" i="2"/>
  <c r="R374" i="2"/>
  <c r="R373" i="2"/>
  <c r="R400" i="2"/>
  <c r="R437" i="2"/>
  <c r="R439" i="2"/>
  <c r="R433" i="2"/>
  <c r="R431" i="2"/>
  <c r="R434" i="2"/>
  <c r="R428" i="2"/>
  <c r="R422" i="2"/>
  <c r="R425" i="2"/>
  <c r="R418" i="2"/>
  <c r="R420" i="2"/>
  <c r="R419" i="2"/>
  <c r="R421" i="2"/>
  <c r="R424" i="2"/>
  <c r="R416" i="2"/>
  <c r="R409" i="2"/>
  <c r="R415" i="2"/>
  <c r="R404" i="2"/>
  <c r="R414" i="2"/>
  <c r="R411" i="2"/>
  <c r="R413" i="2"/>
  <c r="R412" i="2"/>
  <c r="R399" i="2"/>
  <c r="R398" i="2"/>
  <c r="R397" i="2"/>
  <c r="R392" i="2"/>
  <c r="R395" i="2"/>
  <c r="R390" i="2"/>
  <c r="R386" i="2"/>
  <c r="R383" i="2"/>
  <c r="R385" i="2"/>
  <c r="R388" i="2"/>
  <c r="R389" i="2"/>
  <c r="R380" i="2"/>
  <c r="R378" i="2"/>
  <c r="R377" i="2"/>
  <c r="R363" i="2"/>
  <c r="R366" i="2"/>
  <c r="R365" i="2"/>
  <c r="R368" i="2"/>
  <c r="R362" i="2"/>
  <c r="R364" i="2"/>
  <c r="R342" i="2"/>
  <c r="R344" i="2"/>
  <c r="R326" i="2"/>
  <c r="R330" i="2"/>
  <c r="R329" i="2"/>
  <c r="R323" i="2"/>
  <c r="R322" i="2"/>
  <c r="R321" i="2"/>
  <c r="R311" i="2"/>
  <c r="R319" i="2"/>
  <c r="R318" i="2"/>
  <c r="R317" i="2"/>
  <c r="R309" i="2"/>
  <c r="R308" i="2"/>
  <c r="R18" i="2"/>
  <c r="R302" i="2"/>
  <c r="R288" i="2"/>
  <c r="R290" i="2"/>
  <c r="R274" i="2"/>
  <c r="R278" i="2"/>
  <c r="R272" i="2"/>
  <c r="R276" i="2"/>
  <c r="R235" i="2"/>
  <c r="R234" i="2"/>
  <c r="R232" i="2"/>
  <c r="R231" i="2"/>
  <c r="R230" i="2"/>
  <c r="R211" i="2"/>
  <c r="R208" i="2"/>
  <c r="R207" i="2"/>
  <c r="R209" i="2"/>
  <c r="R179" i="2"/>
  <c r="R175" i="2"/>
  <c r="R178" i="2"/>
  <c r="R140" i="2"/>
  <c r="R142" i="2"/>
  <c r="R176" i="2"/>
  <c r="R173" i="2"/>
  <c r="R222" i="2"/>
  <c r="R216" i="2"/>
  <c r="R220" i="2"/>
  <c r="R113" i="2"/>
  <c r="R218" i="2"/>
  <c r="R221" i="2"/>
  <c r="R219" i="2"/>
  <c r="R215" i="2"/>
  <c r="R217" i="2"/>
  <c r="R107" i="2"/>
  <c r="R106" i="2"/>
  <c r="R105" i="2"/>
  <c r="R103" i="2"/>
  <c r="R99" i="2"/>
  <c r="R101" i="2"/>
  <c r="R100" i="2"/>
  <c r="R93" i="2"/>
  <c r="R95" i="2"/>
  <c r="R88" i="2"/>
  <c r="R87" i="2"/>
  <c r="R89" i="2"/>
  <c r="R84" i="2"/>
  <c r="R85" i="2"/>
  <c r="R79" i="2"/>
  <c r="R66" i="2"/>
  <c r="R67" i="2"/>
  <c r="R62" i="2"/>
  <c r="R61" i="2"/>
  <c r="R60" i="2"/>
  <c r="R53" i="2"/>
  <c r="R52" i="2"/>
  <c r="R51" i="2"/>
  <c r="R49" i="2"/>
  <c r="R40" i="2"/>
  <c r="R47" i="2"/>
  <c r="R34" i="2"/>
  <c r="R36" i="2"/>
  <c r="R29" i="2"/>
  <c r="R28" i="2"/>
  <c r="R27" i="2"/>
  <c r="R26" i="2"/>
  <c r="R25" i="2"/>
  <c r="R23" i="2"/>
  <c r="R22" i="2"/>
  <c r="R19" i="2"/>
  <c r="R358" i="2" l="1"/>
  <c r="R252" i="2"/>
  <c r="R266" i="2"/>
  <c r="I14" i="1"/>
  <c r="R496" i="2"/>
  <c r="R313" i="2"/>
  <c r="R346" i="2"/>
  <c r="R335" i="2"/>
  <c r="R239" i="2"/>
  <c r="R522" i="2"/>
  <c r="R304" i="2"/>
  <c r="R491" i="2"/>
  <c r="R280" i="2"/>
  <c r="R109" i="2"/>
  <c r="R579" i="2"/>
  <c r="R226" i="2"/>
  <c r="D36" i="1" l="1"/>
  <c r="W593" i="2" l="1"/>
  <c r="C36" i="1"/>
  <c r="E36" i="1" l="1"/>
  <c r="F17" i="1" s="1"/>
  <c r="G36" i="1"/>
  <c r="F33" i="1" l="1"/>
  <c r="F32" i="1"/>
  <c r="F34" i="1"/>
  <c r="F30" i="1"/>
  <c r="F31" i="1"/>
  <c r="F24" i="1"/>
  <c r="F23" i="1"/>
  <c r="F25" i="1"/>
  <c r="F22" i="1"/>
  <c r="F26" i="1"/>
  <c r="F27" i="1"/>
  <c r="F28" i="1"/>
  <c r="H36" i="1"/>
  <c r="F20" i="1"/>
  <c r="F21" i="1"/>
  <c r="F29" i="1"/>
  <c r="F15" i="1"/>
  <c r="F16" i="1"/>
  <c r="F18" i="1"/>
  <c r="F19" i="1"/>
  <c r="R56" i="2"/>
  <c r="R69" i="2"/>
  <c r="R472" i="2"/>
  <c r="F14" i="1"/>
  <c r="E39" i="1"/>
  <c r="R43" i="2"/>
  <c r="R442" i="2"/>
  <c r="R590" i="2"/>
  <c r="R593" i="2" l="1"/>
  <c r="F36" i="1"/>
</calcChain>
</file>

<file path=xl/sharedStrings.xml><?xml version="1.0" encoding="utf-8"?>
<sst xmlns="http://schemas.openxmlformats.org/spreadsheetml/2006/main" count="1468" uniqueCount="1054">
  <si>
    <t>Planilha Resumo</t>
  </si>
  <si>
    <t>Item</t>
  </si>
  <si>
    <t>Descrição</t>
  </si>
  <si>
    <t>Total de Mão de Obra (R$)</t>
  </si>
  <si>
    <t>Total de Material (R$)</t>
  </si>
  <si>
    <t>Total Geral (R$)</t>
  </si>
  <si>
    <t>Incidência</t>
  </si>
  <si>
    <t>R$/ m²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</si>
  <si>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</si>
  <si>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</si>
  <si>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</si>
  <si>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</si>
  <si>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</si>
  <si>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</si>
  <si>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</si>
  <si>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</si>
  <si>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</si>
  <si>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</si>
  <si>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</si>
  <si>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</si>
  <si>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</si>
  <si>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</si>
  <si>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</si>
  <si>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</si>
  <si>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</si>
  <si>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</si>
  <si>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</si>
  <si>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</si>
  <si>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</si>
  <si>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 xml:space="preserve">TOTAL GERAL COM BDI   ====&gt; </t>
  </si>
  <si>
    <t xml:space="preserve">ÁREA TOTAL (m²)   ====&gt; </t>
  </si>
  <si>
    <t xml:space="preserve">CUSTO TOTAL/m² COM BDI (R$)   ====&gt; </t>
  </si>
  <si>
    <t xml:space="preserve">PRAZO DE OBRA   ====&gt; </t>
  </si>
  <si>
    <t>VERSÃO</t>
  </si>
  <si>
    <t>DESCRIÇÃO</t>
  </si>
  <si>
    <t>DATA</t>
  </si>
  <si>
    <t>AUTOR</t>
  </si>
  <si>
    <t>UNIDADE: POP-GO</t>
  </si>
  <si>
    <t>OBRA/SERVIÇO: NOVAS INSTALAÇOES</t>
  </si>
  <si>
    <t>END.: PRAÇA UNIVERSITÁRIA, NÚMERO 1488, QUADRA 86, UFG, GOIÂNIA - GO</t>
  </si>
  <si>
    <t xml:space="preserve">DATA DO DOCUMENTO: </t>
  </si>
  <si>
    <t xml:space="preserve">CONTRATO Nº: </t>
  </si>
  <si>
    <t>-</t>
  </si>
  <si>
    <t xml:space="preserve">VERSÃO: </t>
  </si>
  <si>
    <t>DATA BASE (COM DESONERAÇÃO):</t>
  </si>
  <si>
    <t>PLO - Planilha Orçamentaria Detalhada - Sintética</t>
  </si>
  <si>
    <t>Item nº</t>
  </si>
  <si>
    <t>Composição</t>
  </si>
  <si>
    <t>Unidade</t>
  </si>
  <si>
    <t>Quantidade</t>
  </si>
  <si>
    <t>Custo Unitário (R$)</t>
  </si>
  <si>
    <t>Preço Unitário com BDI (R$)</t>
  </si>
  <si>
    <t>BDI Adotado</t>
  </si>
  <si>
    <t>Preço Total com BDI (R$)</t>
  </si>
  <si>
    <t>Total do item (R$)</t>
  </si>
  <si>
    <t>Fonte</t>
  </si>
  <si>
    <t>Código</t>
  </si>
  <si>
    <t>Mão de obra</t>
  </si>
  <si>
    <t>Material</t>
  </si>
  <si>
    <t>Total</t>
  </si>
  <si>
    <t>SERVIÇOS INICIAIS</t>
  </si>
  <si>
    <t>01.01</t>
  </si>
  <si>
    <t>MOBILIZAÇÃO</t>
  </si>
  <si>
    <t>01.01.01</t>
  </si>
  <si>
    <t>MÃO DE OBRA AUXILIAR PARA MOBILIZAÇÃO</t>
  </si>
  <si>
    <t>h</t>
  </si>
  <si>
    <t>01.01.02</t>
  </si>
  <si>
    <t>CAMINHÃO PARA TRANSPORTE DE MOBILIZAÇÃO DE OBRA</t>
  </si>
  <si>
    <t>01.02</t>
  </si>
  <si>
    <t>INSTALAÇÕES PROVISÓRIAS E DE CANTEIRO</t>
  </si>
  <si>
    <t>01.02.01</t>
  </si>
  <si>
    <t>INSTALAÇÕES PROVISÓRIAS</t>
  </si>
  <si>
    <t>01.02.01.01</t>
  </si>
  <si>
    <t>INSTALAÇÃO DE ENTRADA PROVISÓRIA DE ENERGIA ELÉTRICA PARA OBRA</t>
  </si>
  <si>
    <t>un</t>
  </si>
  <si>
    <t>01.02.01.02</t>
  </si>
  <si>
    <t>INSTALAÇÃO PROVISÓRIA DE ÁGUA E ESGOTO</t>
  </si>
  <si>
    <t>01.02.02</t>
  </si>
  <si>
    <t>ABRIGOS</t>
  </si>
  <si>
    <t>01.02.02.01</t>
  </si>
  <si>
    <t>SANITARIO
ABRIGO METÁLICO COM INSTALAÇÕES HIDROSSANITÁRIAS
LOCAÇÃO</t>
  </si>
  <si>
    <t>un/mês</t>
  </si>
  <si>
    <t>01.02.02.02</t>
  </si>
  <si>
    <t>DEPOSITO
ABRIGO METÁLICO PARA DEPÓSITO DE MATERIAIS
LOCAÇÃO</t>
  </si>
  <si>
    <t>01.02.02.03</t>
  </si>
  <si>
    <t>ESCRITÓRIO
ABRIGO METÁLICO PARA ESCRITÓRIO
LOCAÇÃO</t>
  </si>
  <si>
    <t>01.02.02.04</t>
  </si>
  <si>
    <t>MOBILIZAÇÃO DE CONTEINER</t>
  </si>
  <si>
    <t>01.02.02.05</t>
  </si>
  <si>
    <t>DESMOBILIZAÇÃO DE CONTEINER</t>
  </si>
  <si>
    <t>01.02.02.06</t>
  </si>
  <si>
    <t>VESTIÁRIO
EM CANTEIRO DE OBRA
EM CHAPA DE MADEIRA COMPENSADA
INCLUSIVE LOUÇAS, CHUVEIRO, METAIS, ILUMINAÇÃO E INSTALAÇÕES HIDROSSANITÁRIAS COMPLETO E DEMAIS INSTALAÇÕES NECESSÁRIAS
FORNECIMENTO E EXECUÇÃO</t>
  </si>
  <si>
    <t>m²</t>
  </si>
  <si>
    <t>01.02.02.07</t>
  </si>
  <si>
    <t>REFEITÓRIO
EM CANTEIRO DE OBRA EM CHAPA DE MADEIRA COMPENSADA
INCLUSIVE MOBILIÁRIO, AQUECEDOR DE MARMITAS, LAVATÓRIO, ILUMINAÇÃO E INSTALAÇÕES HIDROSSANITÁRIAS COMPLETO E DEMAIS INSTALAÇÕES NECESSÁRIAS
FORNECIMENTO E EXECUÇÃO</t>
  </si>
  <si>
    <t>01.02.02.08</t>
  </si>
  <si>
    <t>BEBEDOURO ELÉTRICO 40 LITROS
FORNECIMENTO E INSTALAÇÃO</t>
  </si>
  <si>
    <t>01.02.03</t>
  </si>
  <si>
    <t>PLACA DE OBRA</t>
  </si>
  <si>
    <t>01.02.03.01</t>
  </si>
  <si>
    <t>PLACA DE OBRA
COM CHAPA GALVANIZADA
ESTRUTURA DE MADEIRA
FORNECIMENTO E INSTALAÇÃO</t>
  </si>
  <si>
    <t>01.02.04</t>
  </si>
  <si>
    <t>ISOLAMENTO DA OBRA</t>
  </si>
  <si>
    <t>01.02.04.01</t>
  </si>
  <si>
    <t>TAPUME COM TELHA METÁLICA
FORNECIMENTO E INSTALAÇÃO</t>
  </si>
  <si>
    <t>01.02.04.02</t>
  </si>
  <si>
    <t>PLACAS DE SINALIZAÇAO E SEGURANÇA DE TRABALHO
FORNECIMENTO E INSTALAÇAO</t>
  </si>
  <si>
    <t>01.02.04.03</t>
  </si>
  <si>
    <t>EXTINTOR PARA O CANTEIRO DA OBRA
FORNECIMENTO E INSTALAÇAO</t>
  </si>
  <si>
    <t>01.03</t>
  </si>
  <si>
    <t>APROVAÇÃO DE PROJETOS, LICENÇAS, TAXAS E EMOLUMENTOS</t>
  </si>
  <si>
    <t>01.03.01</t>
  </si>
  <si>
    <t>ART, ANOTAÇÃO DE RESPONSABILIDADE TÉCNICA, PARA EXECUÇÃO DE OBRAS ACIMA DE R$ 15.000,01.</t>
  </si>
  <si>
    <t>01.03.02</t>
  </si>
  <si>
    <t>TAXA DE ALVARÁ DE CONSTRUÇÃO (TAC) - GOIÂNIA</t>
  </si>
  <si>
    <t>Total do Item ===&gt;</t>
  </si>
  <si>
    <t>DESPESAS ADMINISTRATIVAS</t>
  </si>
  <si>
    <t>02.01</t>
  </si>
  <si>
    <t>DESPESAS COM PESSOAL</t>
  </si>
  <si>
    <t>02.01.01</t>
  </si>
  <si>
    <t>ADMINISTRAÇÃO DE OBRA</t>
  </si>
  <si>
    <t>mês</t>
  </si>
  <si>
    <t>02.02</t>
  </si>
  <si>
    <t>PLANEJAMENTO DA OBRA</t>
  </si>
  <si>
    <t>02.02.01</t>
  </si>
  <si>
    <t xml:space="preserve">PLANEJAMENTO DA OBRA  </t>
  </si>
  <si>
    <t>dia</t>
  </si>
  <si>
    <t>02.03</t>
  </si>
  <si>
    <t>CONSUMOS, MÓVEIS, UTENSÍLIOS E SUPRIMENTOS</t>
  </si>
  <si>
    <t>02.03.01</t>
  </si>
  <si>
    <t>CONSUMO DE MATERIAL DE ESCRITÓRIO</t>
  </si>
  <si>
    <t>02.03.02</t>
  </si>
  <si>
    <t>CONSUMO DE ÁGUA E ESGOTO NA OBRA</t>
  </si>
  <si>
    <t>02.03.03</t>
  </si>
  <si>
    <t>CONSUMO DE ENERGIA NA OBRA</t>
  </si>
  <si>
    <t>02.03.04</t>
  </si>
  <si>
    <t>CONSUMO DE INTERNET</t>
  </si>
  <si>
    <t>SERVIÇOS TÉCNICOS E DE APOIO</t>
  </si>
  <si>
    <t>03.01</t>
  </si>
  <si>
    <t>SERVIÇOS TÉCNICOS</t>
  </si>
  <si>
    <t>03.01.01</t>
  </si>
  <si>
    <t>PROJETO - AS BUILT</t>
  </si>
  <si>
    <t>03.01.02</t>
  </si>
  <si>
    <t xml:space="preserve">PGRCC
PROJETO DE GERENCIAMENTO DE RESIDUOS DA CONSTRUÇÃO CIVIL E TREINAMENTOS
ELABORAÇÃO </t>
  </si>
  <si>
    <t>03.01.03</t>
  </si>
  <si>
    <t xml:space="preserve">PGR
PROGRAMA DE GERENCIAMENTO DE RISCOS
SEGURANÇA DO TRABALHO
ELABORAÇÃO </t>
  </si>
  <si>
    <t>03.01.04</t>
  </si>
  <si>
    <t>PCMSO
PROGRAMA DE CONTROLE MEDICO DE SAUDE OCUPACIONAL</t>
  </si>
  <si>
    <t>03.01.05</t>
  </si>
  <si>
    <t>PCMAT
PROGRAMA DE CONDIÇÕES E MEIO AMBIENTE DE TRABALHO NA INDÚSTRIA DA CONSTRUÇÃO – NR-18</t>
  </si>
  <si>
    <t>03.02</t>
  </si>
  <si>
    <t>SERVIÇOS DE APOIO</t>
  </si>
  <si>
    <t>03.02.01</t>
  </si>
  <si>
    <t>ANDAIME METÁLICO TUBULAR DE ENCAIXE, TIPO TORRE
COM LARGURA DE 1 ATÉ 1,50 m
ALTURA DE *1,00* m
LOCAÇÃO</t>
  </si>
  <si>
    <t>m/mês</t>
  </si>
  <si>
    <t>03.02.02</t>
  </si>
  <si>
    <t>ANDAIME METÁLICO TUBULAR DE ENCAIXE, TIPO TORRE.
EXCLUSIVE ANDAIME
MONTAGEM E DESMONTAGEM.</t>
  </si>
  <si>
    <t>m</t>
  </si>
  <si>
    <t>DEMOLIÇÕES, RETIRADAS E REMANEJAMENTOS</t>
  </si>
  <si>
    <t>04.01</t>
  </si>
  <si>
    <t>COBERTURA</t>
  </si>
  <si>
    <t>04.01.01</t>
  </si>
  <si>
    <t>REMOÇÃO DE TELHAS, DE FIBROCIMENTO, METÁLICA E CERÂMICA, DE FORMA MANUAL</t>
  </si>
  <si>
    <t>04.01.02</t>
  </si>
  <si>
    <t>REMOÇÃO DE ESTRUTURA DE MADEIRA PARA COBERTURA</t>
  </si>
  <si>
    <t>04.01.03</t>
  </si>
  <si>
    <t>REMOÇÃO DE CALHA METÁLICA</t>
  </si>
  <si>
    <t>04.01.04</t>
  </si>
  <si>
    <t>REMOÇÃO DE RUFO METÁLICO</t>
  </si>
  <si>
    <t>04.01.05</t>
  </si>
  <si>
    <t>REMOÇÃO DE PINGADEIRA EM PEDRAS</t>
  </si>
  <si>
    <t>04.02</t>
  </si>
  <si>
    <t xml:space="preserve">PAREDES    </t>
  </si>
  <si>
    <t>04.02.01</t>
  </si>
  <si>
    <t>DEMOLIÇÃO DE PAREDE EM ALVENARIA EM BLOCO FURADO</t>
  </si>
  <si>
    <t>m³</t>
  </si>
  <si>
    <t>04.02.02</t>
  </si>
  <si>
    <t>DEMOLICAO DE REBOCO</t>
  </si>
  <si>
    <t>04.02.03</t>
  </si>
  <si>
    <t>REMOÇÃO DE PINTURA TEXTURIZADA DE PAREDE</t>
  </si>
  <si>
    <t>04.03</t>
  </si>
  <si>
    <t xml:space="preserve">PISOS    </t>
  </si>
  <si>
    <t>04.03.01</t>
  </si>
  <si>
    <t>DEMOLIÇÃO DE CALÇADA</t>
  </si>
  <si>
    <t>04.03.02</t>
  </si>
  <si>
    <t>DEMOLIÇÃO DE PISO EM GRANITINA</t>
  </si>
  <si>
    <t>04.03.03</t>
  </si>
  <si>
    <t>REMOÇÃO DE RODAPÉ</t>
  </si>
  <si>
    <t>04.04</t>
  </si>
  <si>
    <t xml:space="preserve">ESQUADRIAS    </t>
  </si>
  <si>
    <t>04.04.01</t>
  </si>
  <si>
    <t>RETIRADA DE PORTA DE MADEIRA</t>
  </si>
  <si>
    <t>04.04.02</t>
  </si>
  <si>
    <t>RETIRADA DE PORTA METÁLICA</t>
  </si>
  <si>
    <t>04.04.03</t>
  </si>
  <si>
    <t>RETIRADA DE JANELAS</t>
  </si>
  <si>
    <t>04.04.04</t>
  </si>
  <si>
    <t>REMOCAO DE MOLAS HIDRAULICAS AEREAS</t>
  </si>
  <si>
    <t xml:space="preserve">un </t>
  </si>
  <si>
    <t>04.04.05</t>
  </si>
  <si>
    <t>REMOÇÃO DE ESPELHO SANITÁRIO</t>
  </si>
  <si>
    <t>04.05</t>
  </si>
  <si>
    <t xml:space="preserve">SERRALHERIA   </t>
  </si>
  <si>
    <t>04.05.01</t>
  </si>
  <si>
    <t>REMOÇÃO DE BRISE</t>
  </si>
  <si>
    <t>04.06</t>
  </si>
  <si>
    <t>MOBILIÁRIOS</t>
  </si>
  <si>
    <t>04.06.01</t>
  </si>
  <si>
    <t xml:space="preserve">REMANEJAMENTO DE MOBILIÁRIOS </t>
  </si>
  <si>
    <t>04.06.02</t>
  </si>
  <si>
    <t>REMOÇÃO DE SUPORTE PARA MONITOR/TV</t>
  </si>
  <si>
    <t>04.06.03</t>
  </si>
  <si>
    <t>REINSTALAÇÃO DE SUPORTE PARA MONITOR/TV</t>
  </si>
  <si>
    <t>04.07</t>
  </si>
  <si>
    <t xml:space="preserve">INSTALAÇÕES ELÉTRICAS   </t>
  </si>
  <si>
    <t>04.07.01</t>
  </si>
  <si>
    <t>REMOÇÃO DE CABOS ELÉTRICOS</t>
  </si>
  <si>
    <t>04.07.02</t>
  </si>
  <si>
    <t>REMOÇÃO DE INFRAESTRUTURA ELÉTRICA</t>
  </si>
  <si>
    <t>04.07.03</t>
  </si>
  <si>
    <t>REMOÇÃO DE EQUIPAMENTOS DE ILUMINAÇÃO</t>
  </si>
  <si>
    <t>04.08</t>
  </si>
  <si>
    <t>INSTALAÇÕES DE CLIMATIZAÇÃO</t>
  </si>
  <si>
    <t>04.08.01</t>
  </si>
  <si>
    <t>REMOÇÃO DE UNIDADE CONDENSADORA</t>
  </si>
  <si>
    <t>04.09</t>
  </si>
  <si>
    <t>REMOÇÃO DE ENTULHO E TRANSPORTES</t>
  </si>
  <si>
    <t>04.09.01</t>
  </si>
  <si>
    <t>TRANSPORTE HORIZONTAL CARRINHO RODA PNEUS</t>
  </si>
  <si>
    <t>04.09.02</t>
  </si>
  <si>
    <t>CARGA MANUAL DE ENTULHO
EM CAMINHÃO BASCULANTE
INCLUSIVE CAÇAMBA METÁLICA</t>
  </si>
  <si>
    <t>04.09.03</t>
  </si>
  <si>
    <t>TRANSPORTE
COM CAMINHÃO BASCULANTE DE 6,00 m³, INCLUSIVE CAÇAMBA METÁLICA
EM VIA URBANA PAVIMENTADA
ADICIONAL PARA DMT ATE A 30 km</t>
  </si>
  <si>
    <t>m³xkm</t>
  </si>
  <si>
    <t>FUNDAÇÕES E ESTRUTURAS</t>
  </si>
  <si>
    <t>05.01</t>
  </si>
  <si>
    <t>LIMPEZA DO TERRENO</t>
  </si>
  <si>
    <t>05.01.01</t>
  </si>
  <si>
    <t>LIMPEZA DO TERRENO, COM RETIRADA DA CAMADA DE VEGETACAO, CORTE DE ARVORES E NIVELAMENTO INICIAL DO TERRENO</t>
  </si>
  <si>
    <t>05.01.02</t>
  </si>
  <si>
    <t>RETIRADA DE ARVORES DE MEDIO E GRANDE PORTE</t>
  </si>
  <si>
    <t>05.01.03</t>
  </si>
  <si>
    <t>CARGA, TRANSPORTE E DESCARGA MECANIZADA DO MATERIAL EXCEDENTE. BOTA FORA
O EMPOLAMENTO JÁ ESTÁ INCLUSO NA COMPOSIÇÃO</t>
  </si>
  <si>
    <t>05.02</t>
  </si>
  <si>
    <t>AMPLIAÇÃO DO NOVO DC</t>
  </si>
  <si>
    <t>05.02.01</t>
  </si>
  <si>
    <t>ESTACAS</t>
  </si>
  <si>
    <t>05.02.01.01</t>
  </si>
  <si>
    <t>LOCAÇÃO DA OBRA</t>
  </si>
  <si>
    <t>05.02.01.01.01</t>
  </si>
  <si>
    <t>LOCAÇÃO DOS PONTOS DAS ESTACAS, BLOCOS E ARRANQUE DE PILARES</t>
  </si>
  <si>
    <t>05.02.01.02</t>
  </si>
  <si>
    <t>ESCAVAÇÃO E REMOÇÃO DE MATERIAL ESCAVADO</t>
  </si>
  <si>
    <t>05.02.01.02.01</t>
  </si>
  <si>
    <t>MOBILIZAÇÃO E DESMOBILIZAÇÃO DE EQUIPAMENTO PERFURATRIZ</t>
  </si>
  <si>
    <t>05.02.01.02.02</t>
  </si>
  <si>
    <t>ESTACA ESCAVADA DE Ø30,00 cm
EXECUÇÃO DA ESCAVAÇÃO, INCLUSIVE MOBILIZAÇÃO DE EQUIPAMENTO</t>
  </si>
  <si>
    <t>05.02.01.02.03</t>
  </si>
  <si>
    <t>05.02.01.03</t>
  </si>
  <si>
    <t>ARMAÇÃO</t>
  </si>
  <si>
    <t>05.02.01.03.01</t>
  </si>
  <si>
    <t>ARMAÇÃO PARA ESTACAS
UTILIZANDO AÇO CA-50 DE Ø6,30 mm
INCLUSIVE ESPAÇADOR
FABRICAÇÃO, CORTE, DOBRA E MONTAGEM</t>
  </si>
  <si>
    <t>kg</t>
  </si>
  <si>
    <t>05.02.01.03.02</t>
  </si>
  <si>
    <t>ARMAÇÃO PARA ESTACAS
UTILIZANDO AÇO CA-50 DE Ø10,00 mm
INCLUSIVE ESPAÇADOR
FABRICAÇÃO, CORTE, DOBRA E MONTAGEM</t>
  </si>
  <si>
    <t>05.02.01.04</t>
  </si>
  <si>
    <t>CONCRETAGEM</t>
  </si>
  <si>
    <t>05.02.01.04.01</t>
  </si>
  <si>
    <t>CONCRETAGEM
DAS ESTACAS
COM CONCRETO, CLASSE DE RESISTÊNCIA C30
INCLUSO SERVIÇO DE BOMBEAMENTO
FORNECIMENTO, LANÇAMENTO, ADENSAMENTO E ACABAMENTO</t>
  </si>
  <si>
    <t>05.02.01.04.02</t>
  </si>
  <si>
    <t>CONTROLE TECNOLOGICO DO CONCRETO
INCLUSO MOLDAGEM DOS CORPOS DE PROVA
ENSAIO DA DETERMINAÇÃO DA RESISTENCIA A COMPRESSAO
EMISSAO DE RELATORIO DOS RESULTADOS</t>
  </si>
  <si>
    <t>05.02.01.05</t>
  </si>
  <si>
    <t>ARRASAMENTO DE ESTACAS</t>
  </si>
  <si>
    <t>05.02.01.05.01</t>
  </si>
  <si>
    <t>ARRASAMENTO MECANICO DE ESTACA DE CONCRETO ARMADO</t>
  </si>
  <si>
    <t>05.02.02</t>
  </si>
  <si>
    <t>BLOCOS DE COROAMENTO E VIGAS BALDRAMES</t>
  </si>
  <si>
    <t>05.02.02.01</t>
  </si>
  <si>
    <t xml:space="preserve">ESCAVAÇÃO E REMOÇÃO DE MATERIAL ESCAVADO  </t>
  </si>
  <si>
    <t>05.02.02.01.01</t>
  </si>
  <si>
    <t>ESCAVAÇÃO MANUAL DE VALA</t>
  </si>
  <si>
    <t>05.02.02.01.02</t>
  </si>
  <si>
    <t>05.02.02.01.03</t>
  </si>
  <si>
    <t>REATERRO MANUAL DE VALAS COM COMPACTAÇÃO</t>
  </si>
  <si>
    <t>05.02.02.01.04</t>
  </si>
  <si>
    <t>COMPACTAÇÃO MECÂNICA DE SOLO PARA EXECUÇÃO DE RADIER, PISO DE CONCRETO OU LAJE SOBRE SOLO, COM COMPACTADOR DE SOLOS A PERCUSSÃO</t>
  </si>
  <si>
    <t>05.02.02.02</t>
  </si>
  <si>
    <t>FORMAS</t>
  </si>
  <si>
    <t>05.02.02.02.01</t>
  </si>
  <si>
    <t>FÔRMA PARA BLOCOS
EM MADEIRA SERRADA, ESP.: 25mm
1 UTILIZAÇÃO
INCLUSIVE DESMOLDANTE
FABRICAÇÃO, MONTAGEM E DESMONTAGEM</t>
  </si>
  <si>
    <t>05.02.02.02.02</t>
  </si>
  <si>
    <t>FÔRMA PARA VIGA BALDRAME
EM MADEIRA SERRADA, ESP.: 25mm
1 UTILIZAÇÃO
INCLUSIVE DESMOLDANTE
FABRICAÇÃO, MONTAGEM E DESMONTAGEM</t>
  </si>
  <si>
    <t>05.02.02.03</t>
  </si>
  <si>
    <t>LASTROS</t>
  </si>
  <si>
    <t>05.02.02.03.01</t>
  </si>
  <si>
    <t>LASTRO COM MATERIAL GRANULAR
PEDRA BRITADA
APLICADO SOBRE SOLO
FORNECIMENTO E APLICAÇÃO</t>
  </si>
  <si>
    <t>05.02.02.04</t>
  </si>
  <si>
    <t xml:space="preserve">ARMAÇÃO </t>
  </si>
  <si>
    <t>05.02.02.04.01</t>
  </si>
  <si>
    <t>ARMAÇÃO DE BLOCOS
UTILIZANDO AÇO CA-60 DE Ø5,00 mm
INCLUSIVE ESPAÇADOR
FABRICAÇÃO, CORTE, DOBRA E MONTAGEM</t>
  </si>
  <si>
    <t>05.02.02.04.02</t>
  </si>
  <si>
    <t>ARMAÇÃO DE BLOCOS
UTILIZANDO AÇO CA-50 DE Ø10,00 mm
INCLUSIVE ESPAÇADOR
FABRICAÇÃO, CORTE, DOBRA E MONTAGEM</t>
  </si>
  <si>
    <t>05.02.02.04.03</t>
  </si>
  <si>
    <t>ARMAÇÃO DA VIGA BALDRAME
UTILIZANDO AÇO CA-60 DE Ø5,00 mm
INCLUSIVE ESPAÇADOR
FABRICAÇÃO, CORTE, DOBRA E MONTAGEM</t>
  </si>
  <si>
    <t>05.02.02.04.04</t>
  </si>
  <si>
    <t>ARMAÇÃO DA VIGA BALDRAME
UTILIZANDO AÇO CA-50 DE Ø10,00 mm
INCLUSIVE ESPAÇADOR
FABRICAÇÃO, CORTE, DOBRA E MONTAGEM</t>
  </si>
  <si>
    <t>05.02.02.04.05</t>
  </si>
  <si>
    <t>ARMAÇÃO DA VIGA BALDRAME
UTILIZANDO AÇO CA-50 DE Ø12,50 mm
INCLUSIVE ESPAÇADOR
FABRICAÇÃO, CORTE, DOBRA E MONTAGEM</t>
  </si>
  <si>
    <t>05.02.02.05</t>
  </si>
  <si>
    <t xml:space="preserve">CONCRETAGEM </t>
  </si>
  <si>
    <t>05.02.02.05.01</t>
  </si>
  <si>
    <t>CONCRETAGEM
DE BLOCOS E BALDRAMES
COM CONCRETO, CLASSE DE RESISTÊNCIA C30
INCLUSO SERVIÇO DE BOMBEAMENTO
FORNECIMENTO, LANÇAMENTO, ADENSAMENTO E ACABAMENTO</t>
  </si>
  <si>
    <t>05.02.02.05.02</t>
  </si>
  <si>
    <t>05.02.03</t>
  </si>
  <si>
    <t>PISO ARMADO</t>
  </si>
  <si>
    <t>05.02.03.01</t>
  </si>
  <si>
    <t>05.02.03.01.01</t>
  </si>
  <si>
    <t>05.02.03.01.02</t>
  </si>
  <si>
    <t>05.02.03.01.03</t>
  </si>
  <si>
    <t>05.02.03.01.04</t>
  </si>
  <si>
    <t>05.02.03.02</t>
  </si>
  <si>
    <t xml:space="preserve">FORMAS     </t>
  </si>
  <si>
    <t>05.02.03.02.01</t>
  </si>
  <si>
    <t>FÔRMA PARA RADIER
EM MADEIRA SERRADA, ESP.: 25mm
1 UTILIZAÇÃO
INCLUSIVE DESMOLDANTE
FABRICAÇÃO, MONTAGEM E DESMONTAGEM</t>
  </si>
  <si>
    <t>05.02.03.03</t>
  </si>
  <si>
    <t>05.02.03.03.01</t>
  </si>
  <si>
    <t>05.02.03.04</t>
  </si>
  <si>
    <t xml:space="preserve">LONA DE PROTEÇÃO </t>
  </si>
  <si>
    <t>05.02.03.04.01</t>
  </si>
  <si>
    <t>CAMADA SEPADORA PARA EXECUÇÃO LAJE SOBRE SOLO
EM LONA PLÁSTICA EXTRA FORTE PRETA DE 200 micras DE ESPESSURA
FORNECIMENTO E INSTALAÇÃO</t>
  </si>
  <si>
    <t>05.02.03.05</t>
  </si>
  <si>
    <t xml:space="preserve">ARMAÇÃO   </t>
  </si>
  <si>
    <t>05.02.03.05.01</t>
  </si>
  <si>
    <t>ARMAÇÃO DE PISO ARMADO
UTILIZANDO AÇO CA-50 DE Ø8,00 mm
INCLUSIVE ESPAÇADOR
FABRICAÇÃO, CORTE, DOBRA E MONTAGEM</t>
  </si>
  <si>
    <t>05.02.03.05.02</t>
  </si>
  <si>
    <t>ARMAÇÃO DE PISO ARMADO
UTILIZANDO AÇO CA-50 DE Ø10,00 mm
INCLUSIVE ESPAÇADOR
FABRICAÇÃO, CORTE, DOBRA E MONTAGEM</t>
  </si>
  <si>
    <t>05.02.03.05.03</t>
  </si>
  <si>
    <t>ARMAÇÃO PARA PISO ARMADO
UTILIZANDO AÇO CA-60 TRELIÇA ESPAÇADOR TG12M
INCLUSIVE ESPAÇADOR
FABRICAÇÃO, CORTE, DOBRA E MONTAGEM</t>
  </si>
  <si>
    <t>05.02.03.06</t>
  </si>
  <si>
    <t xml:space="preserve">CONCRETAGEM     </t>
  </si>
  <si>
    <t>05.02.03.06.01</t>
  </si>
  <si>
    <t>CONCRETAGEM
DE PISO ARMADO
COM CONCRETO, CLASSE DE RESISTÊNCIA C30
INCLUSIVE ADITIVO IMPERMEABILIZANTE CRISTALIZANTE
INCLUSO SERVIÇO DE BOMBEAMENTO
FORNECIMENTO, LANÇAMENTO, ADENSAMENTO E ACABAMENTO</t>
  </si>
  <si>
    <t>05.02.03.06.02</t>
  </si>
  <si>
    <t>05.02.04</t>
  </si>
  <si>
    <t>PILARES</t>
  </si>
  <si>
    <t>05.02.04.01</t>
  </si>
  <si>
    <t xml:space="preserve">FORMAS    </t>
  </si>
  <si>
    <t>05.02.04.01.01</t>
  </si>
  <si>
    <r>
      <t xml:space="preserve">FÔRMA DE MADEIRA PARA PILARES
PÉ-DIREITO SIMPLES
</t>
    </r>
    <r>
      <rPr>
        <sz val="10"/>
        <color theme="1"/>
        <rFont val="Arial"/>
        <family val="2"/>
      </rPr>
      <t>EM CHAPA DE MADEIRA COMPENSADA RESINADA, ESP.: 17mm</t>
    </r>
    <r>
      <rPr>
        <sz val="10"/>
        <rFont val="Arial"/>
        <family val="2"/>
      </rPr>
      <t xml:space="preserve">
INCLUSIVE APRUMADOR METALICO, BARRA DE ANCORAGEM, VIGA SANDUICHE PARA TRAVAMENTO E DESMOLDANTE
FABRICAÇÃO, MONTAGEM E DESMONTAGEM</t>
    </r>
  </si>
  <si>
    <t>05.02.04.02</t>
  </si>
  <si>
    <t xml:space="preserve">ARMAÇÃO       </t>
  </si>
  <si>
    <t>05.02.04.02.01</t>
  </si>
  <si>
    <t>ARMAÇÃO DE PILARES
UTILIZANDO AÇO CA-60 DE Ø5,00 mm
INCLUSIVE ESPAÇADOR
FABRIAÇÃO, CORTA, DOBRA E MONTAGEM</t>
  </si>
  <si>
    <t>05.02.04.02.02</t>
  </si>
  <si>
    <t>ARMAÇÃO DE PILARES
UTILIZANDO AÇO CA-50 DE Ø10,00 mm
INCLUSIVE ESPAÇADOR
FABRIAÇÃO, CORTA, DOBRA E MONTAGEM</t>
  </si>
  <si>
    <t>05.02.04.03</t>
  </si>
  <si>
    <t xml:space="preserve">CONCRETAGEM                  </t>
  </si>
  <si>
    <t>05.02.04.03.01</t>
  </si>
  <si>
    <t>CONCRETAGEM DE PILARES
COM CONCRETO USINADO
CLASSE DE RESISTÊNCIA C30
INCLUSO SERVIÇO DE BOMBEAMENTO
FORNECIMENTO, LANÇAMENTO, ADENSAMENTO E ACABAMENTO.</t>
  </si>
  <si>
    <t>05.02.04.03.02</t>
  </si>
  <si>
    <t>05.02.05</t>
  </si>
  <si>
    <t>VIGAS</t>
  </si>
  <si>
    <t>05.02.05.01</t>
  </si>
  <si>
    <t xml:space="preserve">FORMAS       </t>
  </si>
  <si>
    <t>05.02.05.01.01</t>
  </si>
  <si>
    <t>FÔRMA DE MADEIRA PARA VIGAS
PÉ-DIREITO SIMPLES
EM CHAPA DE MADEIRA COMPENSADA RESINADA, ESP.: 17mm
INCLUSIVE BARRA DE ANCORAGEM, CRUZETA PARA ESCORA, ESCORA METALICA, VIGA SANDUICHE, PONTALETE E DESMOLDANTE
FABRICAÇÃO, MONTAGEM E DESMONTAGEM</t>
  </si>
  <si>
    <t>05.02.05.02</t>
  </si>
  <si>
    <t xml:space="preserve">ARMAÇÃO            </t>
  </si>
  <si>
    <t>05.02.05.02.01</t>
  </si>
  <si>
    <t>ARMAÇÃO DE VIGAS
UTILIZANDO AÇO CA-60 DE Ø5,00 mm
INCLUSIVE ESPAÇADOR
FABRIAÇÃO, CORTA, DOBRA E MONTAGEM</t>
  </si>
  <si>
    <t>05.02.05.02.02</t>
  </si>
  <si>
    <t>ARMAÇÃO DE VIGAS
UTILIZANDO AÇO CA-50 DE Ø8,00 mm
INCLUSIVE ESPAÇADOR
FABRIAÇÃO, CORTA, DOBRA E MONTAGEM</t>
  </si>
  <si>
    <t>05.02.05.02.03</t>
  </si>
  <si>
    <t>ARMAÇÃO DE VIGAS
UTILIZANDO AÇO CA-50 DE Ø10,00 mm
INCLUSIVE ESPAÇADOR
FABRIAÇÃO, CORTA, DOBRA E MONTAGEM</t>
  </si>
  <si>
    <t>05.02.05.02.04</t>
  </si>
  <si>
    <t>ARMAÇÃO DE VIGAS
UTILIZANDO AÇO CA-50 DE Ø12,50 mm
INCLUSIVE ESPAÇADOR
FABRIAÇÃO, CORTA, DOBRA E MONTAGEM</t>
  </si>
  <si>
    <t>05.02.05.03</t>
  </si>
  <si>
    <t xml:space="preserve">CONCRETAGEM                      </t>
  </si>
  <si>
    <t>05.02.05.03.01</t>
  </si>
  <si>
    <t>CONCRETAGEM DE VIGAS
COM CONCRETO USINADO
CLASSE DE RESISTÊNCIA C30
INCLUSIVE ADITIVO IMPERMEABILIZANTE CRISTALIZANTE
INCLUSO SERVIÇO DE BOMBEAMENTO
FORNECIMENTO, LANÇAMENTO, ADENSAMENTO E ACABAMENTO.</t>
  </si>
  <si>
    <t>05.02.05.03.02</t>
  </si>
  <si>
    <t>05.02.06</t>
  </si>
  <si>
    <t>LAJE DE COBERTURA</t>
  </si>
  <si>
    <t>05.02.06.01</t>
  </si>
  <si>
    <t xml:space="preserve">FORMAS              </t>
  </si>
  <si>
    <t>05.02.06.01.01</t>
  </si>
  <si>
    <t>FÔRMA DE MADEIRA PARA LAJES MACIÇAS
PÉ-DIREITO SIMPLES
EM CHAPA DE MADEIRA COMPENSADA RESINADA, ESP.: 17mm
INCLUSIVE, ESCORA METALICA, VIGA DE ESCORAMENTO H20 E DESMOLDANTE
FABRICAÇÃO, MONTAGEM E DESMONTAGEM</t>
  </si>
  <si>
    <t>05.02.06.02</t>
  </si>
  <si>
    <t xml:space="preserve">ARMAÇÃO                </t>
  </si>
  <si>
    <t>05.02.06.02.01</t>
  </si>
  <si>
    <t>ARMAÇÃO DE LAJE
UTILIZANDO AÇO CA-50 DE Ø8,00 mm
INCLUSIVE ESPAÇADOR
FABRIAÇÃO, CORTA, DOBRA E MONTAGEM</t>
  </si>
  <si>
    <t>05.02.06.02.02</t>
  </si>
  <si>
    <t>ARMAÇÃO DE LAJE
UTILIZANDO AÇO CA-50 DE Ø10,00 mm
INCLUSIVE ESPAÇADOR
FABRIAÇÃO, CORTA, DOBRA E MONTAGEM</t>
  </si>
  <si>
    <t>05.02.06.03</t>
  </si>
  <si>
    <t xml:space="preserve">CONCRETAGEM                                                       </t>
  </si>
  <si>
    <t>05.02.06.03.01</t>
  </si>
  <si>
    <t>CONCRETAGEM DE LAJES
COM CONCRETO USINADO
CLASSE DE RESISTÊNCIA C30
INCLUSIVE ADITIVO IMPERMEABILIZANTE CRISTALIZANTE
INCLUSO SERVIÇO DE BOMBEAMENTO
FORNECIMENTO, LANÇAMENTO, ADENSAMENTO E ACABAMENTO.</t>
  </si>
  <si>
    <t>05.02.06.03.02</t>
  </si>
  <si>
    <t>05.03</t>
  </si>
  <si>
    <t>JUNTA DE DILATAÇÃO ENTRE O PRÉDIO EXISTENTE E O NOVO DA AMPLIAÇÃO</t>
  </si>
  <si>
    <t>05.03.01</t>
  </si>
  <si>
    <t>JUNTA DE DILATAÇÃO
PREENCHIDA COM SELANTE PU40
COM TARUGO TARUCEL DE 20mm
FORNECIMENTO E EXECUÇÃO</t>
  </si>
  <si>
    <t>05.04</t>
  </si>
  <si>
    <t>CALÇADA DE ACESSO A AMPLIÇÃO DO NOVO DC</t>
  </si>
  <si>
    <t>05.04.01</t>
  </si>
  <si>
    <t>05.04.02</t>
  </si>
  <si>
    <t>05.04.03</t>
  </si>
  <si>
    <t>05.04.04</t>
  </si>
  <si>
    <t>05.04.05</t>
  </si>
  <si>
    <t>05.04.06</t>
  </si>
  <si>
    <t>05.04.07</t>
  </si>
  <si>
    <t>05.04.08</t>
  </si>
  <si>
    <t>TELA DE ACO SOLDADA NERVURADA
CA-60, Q-335, (5,37 kg/m²), DIÂMETRO DO FIO DE 8,0mm, LARGURA DE 2,45 m, ESPACAMENTO DA MALHA DE 15x15cm
INCLUSIVE TRELIÇA ESPAÇADOR
FORNECIMENTO E INSTALAÇAO</t>
  </si>
  <si>
    <t>05.04.09</t>
  </si>
  <si>
    <t>CONCRETAGEM
CONCRETO COM PREPARO MECÂNICO EM BETONEIRA
CLASSE DE RESISTÊNCIA C30
FORNECIMENTO, LANÇAMENTO, ADENSAMENTO E ACABAMENTO</t>
  </si>
  <si>
    <t>05.04.10</t>
  </si>
  <si>
    <t>05.05</t>
  </si>
  <si>
    <t>BASE DO GERADOR</t>
  </si>
  <si>
    <t>05.05.01</t>
  </si>
  <si>
    <t>05.05.02</t>
  </si>
  <si>
    <t>05.05.03</t>
  </si>
  <si>
    <t>05.05.04</t>
  </si>
  <si>
    <t>05.05.05</t>
  </si>
  <si>
    <t>05.05.06</t>
  </si>
  <si>
    <t>TELA DE ACO SOLDADA NERVURADA
CA-60, Q-196, (3,11 kg/m²), DIÂMETRO DO FIO DE 5,0mm, LARGURA DE 2,45 m, ESPACAMENTO DA MALHA DE 10x10cm
INCLUSIVE TRELIÇA ESPAÇADOR
FORNECIMENTO E INSTALAÇAO</t>
  </si>
  <si>
    <t>05.05.07</t>
  </si>
  <si>
    <t>05.05.08</t>
  </si>
  <si>
    <t>05.05.09</t>
  </si>
  <si>
    <t>PERFIL CARTOLA EM AÇO GALVANIZADO
DIM.: 68x35x20x1,8mm
FORNECIMENTO E INSTALAÇAO</t>
  </si>
  <si>
    <t>05.06</t>
  </si>
  <si>
    <t>ESTRUTURA METÁLICA DO TELHADO</t>
  </si>
  <si>
    <t>05.06.01</t>
  </si>
  <si>
    <t>ESTRUTURA METÁLICA EM AÇO
INCLUSIVE CONEXÕES SOLDADAS, JATEAMENTO ABRASIVO E ZARCÃO
FORNECIMENTO, TRANSPORTE, IÇAMENTO, MONTAGEM E INSTALAÇÃO</t>
  </si>
  <si>
    <t>PAREDES</t>
  </si>
  <si>
    <t>06.01</t>
  </si>
  <si>
    <t>PAREDE EM ALVENARIA</t>
  </si>
  <si>
    <t>06.01.01</t>
  </si>
  <si>
    <t>ALVENARIA DE VEDAÇÃO, ESP.: 9,00 cm
BLOCOS CERÂMICOS  FURADOS NA HORIZONTAL, DIM.: 9x19x19 cm
ASSENTAMENTO COM ARGAMASSA PREPARADA EM BETONEIRA
INCLUSIVE TELA DE AMARRAÇÃO
FORNECIMENTO E EXECUÇÃO</t>
  </si>
  <si>
    <t>06.01.02</t>
  </si>
  <si>
    <t>FIXAÇÃO DE ALVENARIA DE VEDAÇÃO
ENCUNHAMENTO
COM ESPUMA EXPANSIVA DE POLIURETANO
FORNECIMENTO E APLICAÇÃO MANUAL</t>
  </si>
  <si>
    <t>06.01.03</t>
  </si>
  <si>
    <t>VERGAS
COM ALTURA DE 20cm
E ESPESSURA DE 10cm
MOLDADA IN LOCO EM CONCRETO ARMADO
INCLUSIVE FÔRMAS E ESCORAMENTO
FORNECIMENTO E EXECUÇÃO</t>
  </si>
  <si>
    <t>06.02</t>
  </si>
  <si>
    <t>CHAPISCO E REBOCO</t>
  </si>
  <si>
    <t>06.02.01</t>
  </si>
  <si>
    <t>CHAPISCO CONVENCIONAL, ESP.: 5mm
EM ARGAMASSA TRAÇO 1:3
PREPARO MECÂNICO COM BETONEIRA
APLICADO COM COLHER DE PEDREIRO
FORNECIMENTO E EXECUÇÃO</t>
  </si>
  <si>
    <t>06.02.02</t>
  </si>
  <si>
    <t>EMBOÇO OU MASSA ÚNICA, ESP.: 25mm
EM ARGAMASSA TRAÇO 1:2:8
PREPARO MECÂNICO COM BETONEIRA
APLICADA MANUALMENTE
INCLUSIVE TELA ANTIFISSURAÇÃO
FORNECIMENTO E EXECUÇÃO</t>
  </si>
  <si>
    <t>06.03</t>
  </si>
  <si>
    <t>FECHAMENTO EM GESSO ACARTONADO</t>
  </si>
  <si>
    <t>06.03.01</t>
  </si>
  <si>
    <t>PLACA DE GESSO ACARTONADO STANDART (ST)
APENAS UMA FACE
INCLUSIVE ESTRUTURA: METÁLICA SIMPLES
FORNECIMENTO E INSTALAÇÃO</t>
  </si>
  <si>
    <t>IMPERMEABILIZAÇÕES</t>
  </si>
  <si>
    <t>07.01</t>
  </si>
  <si>
    <t>IMPERMEABILIZACÃO COM TINTA ASFÁLTICA</t>
  </si>
  <si>
    <t>07.01.01</t>
  </si>
  <si>
    <t>IMPERMEABILIZACÃO DE BLOCOS E VIGAS BALDRAMES
COM TINTA ASFÁLTICA
DUAS DEMÃOS
FORNECIMENTO E EXECUÇÃO</t>
  </si>
  <si>
    <t>07.02</t>
  </si>
  <si>
    <t>IMPERMEABILIZAÇÃO COM MANTA ASFÁLTICA</t>
  </si>
  <si>
    <t>07.02.01</t>
  </si>
  <si>
    <t>REGULARIZAÇÃO DE SUPERFÍCIE DE CONCRETO APARENTE
COM ARGAMASSA PREPARADA EM BETONEIRA
FORNECIMENTO E EXECUÇÃO</t>
  </si>
  <si>
    <t>07.02.02</t>
  </si>
  <si>
    <t>IMPERMEABILIZAÇÃO DE SUPERFÍCIE
IMPRIMAÇÃO
COM ASFALTO DILUIDO DE PETROLEO CM-30
FORNECIMENTO E EXECUÇÃO</t>
  </si>
  <si>
    <t>07.02.03</t>
  </si>
  <si>
    <t>IMPERMEABILIZAÇÃO DE SUPERFÍCIE
MANTA ASFÁLTICA, ESP.: 4mm
UMA CAMADA
POLIMEROS TIPO APP
APLICAÇÃO DE PRIMER ASFÁLTICO
FORNECIMENTO E EXECUÇÃO</t>
  </si>
  <si>
    <t>07.02.04</t>
  </si>
  <si>
    <t>PROTEÇÃO MECÂNICA, ESP.: 3cm
COM ARGAMASSA DE CIMENTO E AREIA, TRAÇO 1:4
INCLUSIVE CAMADA SEPARADORA EM POLIETILENO, ESP.: 25 micra
FORNECIMENTO E EXECUÇÃO</t>
  </si>
  <si>
    <t>07.03</t>
  </si>
  <si>
    <t>IMPERMEABILIZAÇÃO COM ARGAMASSA POLIMÉRICA</t>
  </si>
  <si>
    <t>07.03.01</t>
  </si>
  <si>
    <t>IMPERMEABILIZAÇÃO DE SUPERFÍCIE
COM ARGAMASSA POLIMÉRICA SEMI FLEXÍVEL, BICOMPONENTE
Á BASE DE CIMENTO
AGREGADOS INERTES
ADITIVO E EMULSÃO DE RESINA ACRÍLICA
3 DEMÃOS</t>
  </si>
  <si>
    <t xml:space="preserve">COBERTURA  </t>
  </si>
  <si>
    <t>08.01</t>
  </si>
  <si>
    <t>TELHAMENTO</t>
  </si>
  <si>
    <t>08.01.01</t>
  </si>
  <si>
    <t>TELHAMENTO
COM TELHA DE AÇO GALVANIZADO, FORMATO TRAPEZOIDAL
COM ISOLAMENTO TERMOACÚSTICO EM ESPUMA RIGIDA DE POLIURETANO (PU) INJETADO, ESP.: 30,00 mm, DENSIDADE 35 kg/m³
INCLUSO IÇAMENTO E ACESSORIOS DE FIXAÇÃO
FORNECIMENTO E INSTALAÇÃO</t>
  </si>
  <si>
    <t>08.02</t>
  </si>
  <si>
    <t>RUFO</t>
  </si>
  <si>
    <t>08.02.01</t>
  </si>
  <si>
    <t>RUFO EXTERNO
EM CHAPA DE AÇO GALVANIZADO DOBRADO #24
CORTE: 25cm
INCLUSO TRANSPORTE VERTICAL E ACESSORIOS DE FIXAÇÃO
FORNECIMENTO E INSTALAÇÃO</t>
  </si>
  <si>
    <t>08.03</t>
  </si>
  <si>
    <t>CUMEEIRA</t>
  </si>
  <si>
    <t>08.03.01</t>
  </si>
  <si>
    <t>CUMEEIRA DENTADA
PERFIL TRAPEZOIDAL 40
EM CHAPA DE AÇO GALVANIZADO DOBRADO
DIM.: 260x40x0,5mm RT 40/980
INCLUSO IÇAMENTO E ACESSORIOS DE FIXAÇÃO
FORNECIMENTO E INSTALAÇÃO</t>
  </si>
  <si>
    <t>08.04</t>
  </si>
  <si>
    <t>CALHA</t>
  </si>
  <si>
    <t>08.04.01</t>
  </si>
  <si>
    <t>CALHA RETANGULAR
EM CHAPA DE AÇO GALVANIZADO DOBRADO #24
CORTE 33
DIM.: 100x100x15mm
INCLUSO TRANSPORTE VERTICAL E ACESSORIOS DE FIXAÇÃO
FORNECIMENTO E INSTALAÇÃO</t>
  </si>
  <si>
    <t>08.05</t>
  </si>
  <si>
    <t>CHAPIM</t>
  </si>
  <si>
    <t>08.05.01</t>
  </si>
  <si>
    <t>CHAPIM EM CONCRETO
PRÉ-MOLDADO
ASSENTADO COM ARGAMASSA
FORNECIMENTO E ASSENTAMENTO</t>
  </si>
  <si>
    <t xml:space="preserve">PISOS           </t>
  </si>
  <si>
    <t>09.01</t>
  </si>
  <si>
    <t>CONTRAPISO</t>
  </si>
  <si>
    <t>09.01.01</t>
  </si>
  <si>
    <t>CONTRAPISO, ESP.: 4,00 cm
ADERIDO
EM ARGAMASSA TRAÇO 1:4 (CIMENTO E AREIA)
PREPARO MECÂNICO COM BETONEIRA
FORNECIMENTO E EXECUÇÃO</t>
  </si>
  <si>
    <t>09.02</t>
  </si>
  <si>
    <t>PISO GRANITINA</t>
  </si>
  <si>
    <t>09.02.01</t>
  </si>
  <si>
    <t>PISO EM GRANILITE
PLACAS DE DIM.: 100x100cm
TRATAMENTO DE JUNTA PLÁSTICA DE DILATAÇÃO
COR CINZA
75% CIMENTO BRANCO E 25% CIMENTO COMUM
ASSENTADO SOBRE PISO REGULARIZADO
POLIMENTO COM POLITRIZ, ESTUCAMENTO, SELADOR E CERA
FORNECIMENTO E EXECUÇÃO</t>
  </si>
  <si>
    <t>09.03</t>
  </si>
  <si>
    <t>SOLEIRAS</t>
  </si>
  <si>
    <t>09.03.01</t>
  </si>
  <si>
    <t>SOLEIRA DE GRANITO
EM PLACA, ESP: 2cm
LARGURA DE 15 cm
TIPO: CINZA ANDORINHA
ACABAMENTO: POLIDO
ASSENTADO SOBRE ARGAMASSA
FORNECIMENTO E INSTALAÇÃO</t>
  </si>
  <si>
    <t>09.04</t>
  </si>
  <si>
    <t>PISO ELEVADO</t>
  </si>
  <si>
    <t>09.04.01</t>
  </si>
  <si>
    <t>PISO ELEVADO, ALTURA 15,00 cm
EM PLACAS DE AÇO COM ENCHIMENTO EM CONCRETO CELULAR E LONGARINAS DE TRAVAMENTO, DIM.: 60x60 cm
REF.: MOD.: 01055, FAB.: PISOAG OU EQUIVALENTE TÉCNICO
FORNECIMENTO E INSTALAÇÃO</t>
  </si>
  <si>
    <t>09.05</t>
  </si>
  <si>
    <t>RODAPÉS</t>
  </si>
  <si>
    <t>09.05.01</t>
  </si>
  <si>
    <t>RODAPÉ DE GRANITO
EM PLACA, ESP: 2cm, ALTURA: 10cm
TIPO: CINZA ANDORINHA
ACABAMENTO: POLIDO
ASSENTADO SOBRE ARGAMASSA
FORNECIMENTO E INSTALAÇÃO</t>
  </si>
  <si>
    <t>ESQUADRIAS</t>
  </si>
  <si>
    <t>10.01</t>
  </si>
  <si>
    <t>PORTAS DE MADEIRA</t>
  </si>
  <si>
    <t>10.01.01</t>
  </si>
  <si>
    <t>PORTA DE ABRIR EM MADEIRA, DIM.: 100x210cm
SEMI-OCO
ACABAMENTO EM PINTURA ESMALTE COR CONFORME PROJETO
INCL: ADUELA, MARCO, BATENTE, DOBRADIÇAS, ALIZAR, GUARNIÇÃO FECHADURA CROMADA, 
FIXAÇÃO COM ESPUMA EXPANSIVA
FORNECIMENTO E INSTALAÇÃO</t>
  </si>
  <si>
    <t>10.01.02</t>
  </si>
  <si>
    <t>PORTA DE ABRIR EM MADEIRA, DIM.: 100x210cm
SEMI-OCO
ACAB PINTURA ESMALTE
COM VISOR DE VIDRO INCOLOR 6mm 80x80cm
INCL: ADUELA, MARCO, BATENTE, DOBRADIÇAS, ALIZAR, GUARNIÇÃO FECHADURA CROMADA, 
FIXAÇÃO COM ESPUMA EXPANSIVA
FORNECIMENTO E INSTALAÇÃO</t>
  </si>
  <si>
    <t>10.01.03</t>
  </si>
  <si>
    <t>PORTA DE ABRIR EM MADEIRA, DIM.: 60x210cm
SEMI-OCO
ACABAMENTO EM PINTURA ESMALTE COR CONFORME PROJETO
INCL: ADUELA, MARCO, BATENTE, DOBRADIÇAS, ALIZAR, GUARNIÇÃO FECHADURA CROMADA, 
FIXAÇÃO COM ESPUMA EXPANSIVA
FORNECIMENTO E INSTALAÇÃO</t>
  </si>
  <si>
    <t>10.02</t>
  </si>
  <si>
    <t>PORTA CORTA-FOGO</t>
  </si>
  <si>
    <t>10.02.01</t>
  </si>
  <si>
    <t>PORTA HERMÉTICA DE FERRO, DIM.: 120x210cm
TIPO CORTA-FOGO
CLASSE P-90
DUAS FOLHAS DE ABRIR
INCLUINDO, DOBRADIÇAS E BARRA ANTI-PÂNICO
ACABAMENTO COM PINTURA ESMALTE ACABAMENTO ACETINADO
FORNECIMENTO E INSTALAÇÃO</t>
  </si>
  <si>
    <t>10.03</t>
  </si>
  <si>
    <t>PORTA METÁLICA</t>
  </si>
  <si>
    <t>10.03.01</t>
  </si>
  <si>
    <t>PORTA DE FERRO REFORÇADO
COM FECHAMENTO EM TELA ARTÍSTICA
UMA FOLHA DE ABRIR
COM REQUADRO, GUARNIÇÃO E FECHADURA TIPO TETRA
FORNECIMENTO E INSTALAÇÃO</t>
  </si>
  <si>
    <t>10.04</t>
  </si>
  <si>
    <t>PORTA DE VIDRO</t>
  </si>
  <si>
    <t>10.04.01</t>
  </si>
  <si>
    <t>PORTA EM VIDRO, DIM.: 1,00x2,10m
EM VIDRO TEMPERADO INCOLOR, ESP.: 10mm
INCLUSIVE MOLA DE PISO
INCLUINDO JOGO DE FERRAGENS CROMADAS: DOBRADIÇAS, TRINCO, FECHADURA, CONTRA FECHADURA, COM CAPUCHINHO
PUXADOR EM LATÃO CROMADO
FORNECIMENTO E INSTALAÇÃO</t>
  </si>
  <si>
    <t>10.05</t>
  </si>
  <si>
    <t>JANELAS</t>
  </si>
  <si>
    <t>10.05.01</t>
  </si>
  <si>
    <t>JANELA TIPO MAXIM-AR
EM ALUMÍNIO
COM VIDRO TEMPERADO INCOLOR 8mm
ENCAIXILHADO, BATENTE E FERRAGENS
INCLUSIVE ALIZAR, ACABAMENTO E CONTRAMARCO
FORNECIMENTO E INSTALAÇÃO</t>
  </si>
  <si>
    <t>10.06</t>
  </si>
  <si>
    <t>MOLA HIDRÁULICA</t>
  </si>
  <si>
    <t>10.06.01</t>
  </si>
  <si>
    <t>MOLA HIDRÁULICA AÉREA
TIPO: FECHA PORTA
PARA PORTAS COM LARGURA ATÉ 95cm
REF.: MOD.: TS68, FAB.: DORMA OU EQUIVALENTE TÉCNICO
FORNECIMENTO E INSTALAÇÃO</t>
  </si>
  <si>
    <t>10.07</t>
  </si>
  <si>
    <t>VIDRAÇARIA</t>
  </si>
  <si>
    <t>10.07.01</t>
  </si>
  <si>
    <t>VIDRO TEMPERADO, ESP.: 10mm
INCOLOR
ENCAIXADO EM PERFIL U
INCLUSIVE MATERIAL DE FIXAÇÃO
FORNECIMENTO E INSTALAÇÃO</t>
  </si>
  <si>
    <t>10.07.02</t>
  </si>
  <si>
    <t>PELÍCULA DE SEGURANÇA E DE CONTROLE SOLAR
ESPESSURA MÍNIMA 0,15mm
REF.: N1050 SR PS8 NETURAL, FAB.: LLUMAR ESTMAN OU EQUIVALENTE TÉCNICO
FORNECIMENTO E INSTALAÇÃO</t>
  </si>
  <si>
    <t>10.07.03</t>
  </si>
  <si>
    <t>ESPELHO CRISTAL PRATA, ESP.: 5mm
COLADO SOBRE MOLDURA EM ALUMÍNIO E COMPENSADO
FORNECIMENTO E INSTALAÇÃO</t>
  </si>
  <si>
    <t>10.08</t>
  </si>
  <si>
    <t>FAIXA DE SEGURANÇA PARA PORTA DE VIDRO</t>
  </si>
  <si>
    <t>10.08.01</t>
  </si>
  <si>
    <t>ADESIVO FAIXA AZUL
FORNECIMENTO E INSTALAÇÃO</t>
  </si>
  <si>
    <t>FORROS</t>
  </si>
  <si>
    <t>11.01</t>
  </si>
  <si>
    <t>FORRO EM GESSO</t>
  </si>
  <si>
    <t>11.01.01</t>
  </si>
  <si>
    <t>FORRO DE GESSO
EM CHAPA DE GESSO ACARTONADO STANDART (ST), ESP.: 12,5mm
FIXADO COM ESTRUTURA METÁLICA FORMADA POR PERFIS GALVANIZADOS E PEÇAS METÁLICAS ZINCADAS COMPLEMENTARES
INCLUSIVE TRATAMENTO DE JUNTAS
FORNECIMENTO E INSTALAÇÃO</t>
  </si>
  <si>
    <t>11.01.02</t>
  </si>
  <si>
    <t>TABICA METÁLICA GALVANIZADA
DIM.: 260x4,8cm
EM PERFIL, ESP.: 0,50mm
ACABAMENTO COM PINTURA ELETROSTÁTICA NA CORA BRANCA
REF.: FAB.: GRAVIA OU EQUIVALENTE TÉCNICO
FORNECIMENTO E INSTALAÇÃO</t>
  </si>
  <si>
    <t>11.02</t>
  </si>
  <si>
    <t>FORRO MINERAL</t>
  </si>
  <si>
    <t>11.02.01</t>
  </si>
  <si>
    <t>FORRO MINERAL
EM PLACAS, DIM.: 625x625mm
COM RESISTÊNCIA À UMIDADE
PINTURA ANTIFUNGO/MOFOS
RESISTÊNCIA AO FOGO CLASSE A
ACABAMENTO DA BORDA LAY-IN
REF.: MOD.: LINHA PERLA OP, FAB.: ARMSTRONG OU EQUIVALENTE TÉCNICO
FORNECIMENTO E INSTALAÇÃO</t>
  </si>
  <si>
    <t>PINTURAS</t>
  </si>
  <si>
    <t>12.01</t>
  </si>
  <si>
    <t>PINTURA EM TETO</t>
  </si>
  <si>
    <t>12.01.01</t>
  </si>
  <si>
    <t>FUNDO SELADOR ACRÍLICO
EM TETO
UMA DEMÃO
FORNECIMENTO E APLICAÇÃO MANUAL</t>
  </si>
  <si>
    <t>12.01.02</t>
  </si>
  <si>
    <t>MASSA CORRIDA
EM TETO
DUAS DEMÃOS
FORNECIMENTO, APLICAÇÃO E LIXAMENTO</t>
  </si>
  <si>
    <t>12.01.03</t>
  </si>
  <si>
    <t>PINTURA COM TINTA ACRILICA
COR BRANCO NEVE
EM TETO
DUAS DEMÃOS
FORNECIMENTO E APLICAÇÃO MANUAL</t>
  </si>
  <si>
    <t>12.02</t>
  </si>
  <si>
    <t>PINTURA EM PAREDE</t>
  </si>
  <si>
    <t>12.02.01</t>
  </si>
  <si>
    <t>FUNDO SELADOR ACRÍLICO
EM PAREDES
UMA DEMÃO
FORNECIMENTO E APLICAÇÃO MANUAL</t>
  </si>
  <si>
    <t>12.02.02</t>
  </si>
  <si>
    <t>MASSA CORRIDA
EM PAREDES
DUAS DEMÃOS
FORNECIMENTO, APLICAÇÃO E LIXAMENTO</t>
  </si>
  <si>
    <t>12.02.03</t>
  </si>
  <si>
    <t>PINTURA COM TINTA LÁTEX ACRÍLICA
SUPERLAVÁVEL
EM PAREDES
DUAS DEMÃOS
FORNECIMENTO E APLICAÇÃO MANUAL</t>
  </si>
  <si>
    <t>12.02.04</t>
  </si>
  <si>
    <t>PINTURA COM TINTA TEXTURIZADA ACRÍLICA
EM PAREDES
FORNECIMENTO E APLICAÇÃO MANUAL</t>
  </si>
  <si>
    <t>12.03</t>
  </si>
  <si>
    <t>PINTURA EM PISO</t>
  </si>
  <si>
    <t>12.03.01</t>
  </si>
  <si>
    <t>PINTURA EPÓXI AUTONIVELANTE SOBRE CONTRAPISO, COR CINZA
ESP.: 3,00mm
REF.: NS BRAZIL OU EQUIVALENTE TÉCNICO
FORNECIMENTO E INSTALAÇÃO</t>
  </si>
  <si>
    <t>12.03.02</t>
  </si>
  <si>
    <t>PINTURA ACRÍLICA
EM PISO CIMENTADO
DUAS DEMÃOS
INCLUSO FUNDO PREPARADOR
FORNECIMENTO E APLICAÇÃO</t>
  </si>
  <si>
    <t>12.04</t>
  </si>
  <si>
    <t>PINTURA EM METAIS</t>
  </si>
  <si>
    <t>12.04.01</t>
  </si>
  <si>
    <t>PINTURA COM TINTA ALQUÍLICA
DE FUNDO ANTICORROSIVO
TIPO ZARCÃO
PULVERIZADA SOBRE SUPERFÍCIES METÁLICAS
DUAS DEMÃOS
FORNECIMENTO E APLICAÇÃO</t>
  </si>
  <si>
    <t>12.04.02</t>
  </si>
  <si>
    <t>PINTURA COM TINTA ESMALTE
ACABAMENTO: BRILHANTE
PULVERIZADA SOBRE SUPERFÍCIES METÁLICAS
DUAS DEMÃOS
FORNECIMENTO E APLICAÇÃO</t>
  </si>
  <si>
    <t>12.05</t>
  </si>
  <si>
    <t>PINTURA EM MADEIRA</t>
  </si>
  <si>
    <t>12.05.01</t>
  </si>
  <si>
    <t>PINTURA FUNDO NIVELADOR BRANCO EM MADEIRA
FORNECIMENTO E APLICAÇÃO</t>
  </si>
  <si>
    <t>12.05.02</t>
  </si>
  <si>
    <t>PINTURA COM TINTA ESMALTE SINTÉTICO
ACABAMENTO FOSCO
PARA MADEIRA
DUAS DEMÃOS
FORNECIMENTO E APLICAÇÃO</t>
  </si>
  <si>
    <t xml:space="preserve">SERRALHERIA        </t>
  </si>
  <si>
    <t>13.01</t>
  </si>
  <si>
    <t>BRISE</t>
  </si>
  <si>
    <t>13.01.01</t>
  </si>
  <si>
    <t>13.01.02</t>
  </si>
  <si>
    <t>BRISE HORIZONTAL FIXO
DE ALUMÍNIO ANODIZADO NATURAL
PARA CONTROLE SOLAR
TIPO CELÓSIA
REF.: MOD.: C40E, FAB.: HUNTER DOUGLAS OU EQUIVALENTE TÉCNICO
FORNECIMENTO E INSTALAÇÃO</t>
  </si>
  <si>
    <t>13.02</t>
  </si>
  <si>
    <t>CORRIMÃO</t>
  </si>
  <si>
    <t>13.02.01</t>
  </si>
  <si>
    <t>CORRIMÃO DUPLO
COM 2 BARRAS EM AÇO GALVANIZADO  Ø EXTERNO 1.1/2''
FIXADO NA PAREDE
FORNECIMENTO E INSTALAÇAO</t>
  </si>
  <si>
    <t>13.03</t>
  </si>
  <si>
    <t>GRADE</t>
  </si>
  <si>
    <t>13.03.01</t>
  </si>
  <si>
    <t>GRADIL ELETROFUNDIDO, MODELO ARTIS, H=2,10M, ACABAMENTO EM PINTURA ELETROSTÁTICA  COR BRANCA
FORNECIMENTO E INSTALAÇAO</t>
  </si>
  <si>
    <t>DIVERSOS</t>
  </si>
  <si>
    <t>14.01</t>
  </si>
  <si>
    <t>ARMÁRIOS</t>
  </si>
  <si>
    <t>14.01.01</t>
  </si>
  <si>
    <t>ARMÁRIO EM MDF COM REVESTIMENTO EM LAMINADO MELAMÍNICO DE ALTA PRESSÃO COM PORTAS DE CORRER E DE ABRIR, INCLUSO FERRAGENS E TRILHOS E PUXADORES
FORNECIMENTO E INSTALAÇAO</t>
  </si>
  <si>
    <t>14.02</t>
  </si>
  <si>
    <t>CORTINAS</t>
  </si>
  <si>
    <t>14.02.01</t>
  </si>
  <si>
    <t>CORTINA DO TIPO ROLÔ
OPACA
COM ACIONAMENTO MANUAL
REF.: FAB.: HUNTER DOUGLAS EQUIVALENTE TÉCNICO
FORNECIMENTO E INSTALAÇÃO.</t>
  </si>
  <si>
    <t>14.03</t>
  </si>
  <si>
    <t>EQUIPAMENTOS</t>
  </si>
  <si>
    <t>14.03.01</t>
  </si>
  <si>
    <t>PURIFICADOR DE ÁGUA CONSUL REFRIGERADO - EFICIÊNCIA BACTERIOLÓGICA - FACILITE CPB35AF, OU EQUIVALENTE TÉCNICO
FORNECIMENTO E INSTALAÇAO</t>
  </si>
  <si>
    <t xml:space="preserve"> un</t>
  </si>
  <si>
    <t>14.03.02</t>
  </si>
  <si>
    <t>TV FULL HD 50"
FORNECIMENTO E INSTALAÇAO</t>
  </si>
  <si>
    <t>14.03.03</t>
  </si>
  <si>
    <t>SUPORTE PARA MONITOR LCD - FIXAÇÃO NA PAREDE
FORNECIMENTO E INSTALAÇAO</t>
  </si>
  <si>
    <t>INFRAESTRUTURA DAS INSTALAÇÕES ELÉTRICAS E DADOS</t>
  </si>
  <si>
    <t>15.01</t>
  </si>
  <si>
    <t>ELETRODUTOS</t>
  </si>
  <si>
    <t>15.01.01</t>
  </si>
  <si>
    <t>ELETRODUTO RÍGIDO DE Ø3/4''
EM AÇO GALVANIZADO
INCLUSIVE FIXAÇÃO E LUVAS
FORNECIMENTO E INSTALAÇÃO</t>
  </si>
  <si>
    <t>15.01.02</t>
  </si>
  <si>
    <t>ELETRODUTO RÍGIDO DE Ø1''
EM AÇO GALVANIZADO
INCLUSIVE FIXAÇÃO E LUVAS
FORNECIMENTO E INSTALAÇÃO</t>
  </si>
  <si>
    <t>15.01.03</t>
  </si>
  <si>
    <t>ELETRODUTO RÍGIDO DE Ø1.1/4''
EM AÇO GALVANIZADO
INCLUSIVE FIXAÇÃO E LUVAS
FORNECIMENTO E INSTALAÇÃO</t>
  </si>
  <si>
    <t>15.01.04</t>
  </si>
  <si>
    <t>ELETRODUTO RÍGIDO DE Ø1.1/2''
EM AÇO GALVANIZADO
INCLUSIVE FIXAÇÃO E LUVAS
FORNECIMENTO E INSTALAÇÃO</t>
  </si>
  <si>
    <t>15.01.05</t>
  </si>
  <si>
    <t>ELETRODUTO RÍGIDO DE Ø2''
EM AÇO GALVANIZADO
INCLUSIVE FIXAÇÃO E LUVAS
FORNECIMENTO E INSTALAÇÃO</t>
  </si>
  <si>
    <t>15.01.06</t>
  </si>
  <si>
    <t>ELETRODUTO RÍGIDO DE Ø3''
EM AÇO GALVANIZADO
INCLUSIVE FIXAÇÃO E LUVAS
FORNECIMENTO E INSTALAÇÃO</t>
  </si>
  <si>
    <t>15.01.07</t>
  </si>
  <si>
    <t>ELETRODUTO FLEXÍVEL DE Ø1.1/4''
EM AÇO GALVANIZADO
REVESTIDO EXTERNAMENTE COM PVC PRETO
INCLUSIVE FIXAÇÃO, ACESSÓRIOS E CONEXÕES
FORNECIMENTO E INSTALAÇÃO</t>
  </si>
  <si>
    <t>15.01.08</t>
  </si>
  <si>
    <t>ELETRODUTO RÍGIDO DE Ø3/4'
EM PVC
ROSCA BSP
INCLUSIVE FIXAÇÃO, ACESSÓRIOS E CONEXÕES
FORNECIMENTO E INSTALAÇÃO</t>
  </si>
  <si>
    <t>15.01.09</t>
  </si>
  <si>
    <t>ELETRODUTO RÍGIDO DE Ø2''
EM PVC
ROSCA BSP
INCLUSIVE FIXAÇÃO, ACESSÓRIOS E CONEXÕES
FORNECIMENTO E INSTALAÇÃO</t>
  </si>
  <si>
    <t>15.01.10</t>
  </si>
  <si>
    <t>ELETRODUTO POLIETILENO DE ALTA DENSIDADE DE Ø3''
INCLUSIVE ACESSÓRIOS E CONEXÕES
FORNECIMENTO E INSTALAÇÃO</t>
  </si>
  <si>
    <t>15.01.11</t>
  </si>
  <si>
    <t>ELETRODUTO POLIETILENO DE ALTA DENSIDADE DE Ø4''
INCLUSIVE ACESSÓRIOS E CONEXÕES
FORNECIMENTO E INSTALAÇÃO</t>
  </si>
  <si>
    <t>15.01.12</t>
  </si>
  <si>
    <t>ESCAVAÇÃO E REATERRO MANUAL DE VALAS COM 0,35M DE LARGURA E 1,15M DE PROFUNDIDADE, COM CAMADA DE AREIA, PARA PASSAGEM DE ELETRODUTOS.</t>
  </si>
  <si>
    <t>15.01.13</t>
  </si>
  <si>
    <t>LASTRO DE CONCRETO MAGRO, ESPESSURA DE 5cm, EM VALA DE 0,35M DE LARGURA, 
PARA ENVELOPAMENTO DE ELETRODUTO PEAD CORRUGADO.</t>
  </si>
  <si>
    <t>15.01.14</t>
  </si>
  <si>
    <t>FITA DE ADVERTÊNCIA NA COR AMARELA, DIZERES NA COR VERMELHA: "CUIDADO - ENERGIA ELÉTRICA" OU SIMILAR, LARGURA DE 100 MM. 
FORNECIMENTO E INSTALAÇÃO</t>
  </si>
  <si>
    <t>15.02</t>
  </si>
  <si>
    <t>ELETROCALHA</t>
  </si>
  <si>
    <t>15.02.01</t>
  </si>
  <si>
    <t>ELETROCALHA PERFURADA, DIM.: 150x50 mm
EM CHAPA DE AÇO GALVANIZADO #22
COM TAMPA
INCLUSIVE CONEXÕES, SUPORTE E ACESSÓRIOS DE FIXAÇÃO
FORNECIMENTO E INSTALAÇÃO</t>
  </si>
  <si>
    <t>15.02.02</t>
  </si>
  <si>
    <t>PERFILADO SIMPLES, DIM.: 38x38 mm
EM CHAPA DE AÇO GALVANIZADO #22
INCLUSIVE CONEXÕES, SUPORTE E ACESSÓRIOS DE FIXAÇÃO
FORNECIMENTO E INSTALAÇÃO</t>
  </si>
  <si>
    <t>15.02.03</t>
  </si>
  <si>
    <t>CALHA PLÁSTICA PARA FIBRA ÓPTICA, COM TAMPA, DIM.: 100x100mm.
INCLUSIVE CONEXÕES E ACESSÓRIOS DE FIXAÇÃO.
FORNECIMENTO E INSTALAÇÃO.</t>
  </si>
  <si>
    <t>15.02.04</t>
  </si>
  <si>
    <t>ELETROCALHA ARAMADA, DIM.: 200x50 mm
EM AÇO GALVANIZADO
INCLUSIVE CONEXÕES, SUPORTE E ACESSÓRIOS DE FIXAÇÃO
FORNECIMENTO E INSTALAÇÃO</t>
  </si>
  <si>
    <t>15.03</t>
  </si>
  <si>
    <t>CONDUTORES</t>
  </si>
  <si>
    <t>15.03.01</t>
  </si>
  <si>
    <t>CONDUTORES 06/1kV</t>
  </si>
  <si>
    <t>15.03.01.01</t>
  </si>
  <si>
    <t>CABO FLEXÍVEL, SEÇÃO NOMINAL DE 4,0 mm²
LIVRE DE HALOGÊNIO ISOLADO EM HEPR
0,6/1,0kV-90°C
DE ACORDO COM A NORMA NBR 13248
FORNECIMENTO E INSTALAÇÃO.</t>
  </si>
  <si>
    <t>15.03.01.02</t>
  </si>
  <si>
    <t>CABO FLEXÍVEL, SEÇÃO NOMINAL DE 10,0 mm²
LIVRE DE HALOGÊNIO ISOLADO EM HEPR
0,6/1,0kV-90°C
DE ACORDO COM A NORMA NBR 13248
FORNECIMENTO E INSTALAÇÃO.</t>
  </si>
  <si>
    <t>15.03.01.03</t>
  </si>
  <si>
    <t>CABO FLEXÍVEL, SEÇÃO NOMINAL DE 16,0 mm²
LIVRE DE HALOGÊNIO ISOLADO EM HEPR
0,6/1,0kV-90°C
DE ACORDO COM A NORMA NBR 13248
FORNECIMENTO E INSTALAÇÃO.</t>
  </si>
  <si>
    <t>15.03.01.04</t>
  </si>
  <si>
    <t>CABO FLEXÍVEL, SEÇÃO NOMINAL DE 25,0 mm²
LIVRE DE HALOGÊNIO ISOLADO EM HEPR
0,6/1,0kV-90°C
DE ACORDO COM A NORMA NBR 13248
FORNECIMENTO E INSTALAÇÃO.</t>
  </si>
  <si>
    <t>15.03.01.05</t>
  </si>
  <si>
    <t>CABO FLEXÍVEL, SEÇÃO NOMINAL DE 35,0 mm²
LIVRE DE HALOGÊNIO ISOLADO EM HEPR
0,6/1,0kV-90°C
DE ACORDO COM A NORMA NBR 13248
FORNECIMENTO E INSTALAÇÃO.</t>
  </si>
  <si>
    <t>15.03.01.06</t>
  </si>
  <si>
    <t>CABO FLEXÍVEL, SEÇÃO NOMINAL DE 50,0 mm²
LIVRE DE HALOGÊNIO ISOLADO EM HEPR
0,6/1,0kV-90°C
DE ACORDO COM A NORMA NBR 13248
FORNECIMENTO E INSTALAÇÃO.</t>
  </si>
  <si>
    <t>15.03.01.07</t>
  </si>
  <si>
    <t>CABO FLEXÍVEL, SEÇÃO NOMINAL DE 95,0 mm²
LIVRE DE HALOGÊNIO ISOLADO EM HEPR
0,6/1,0kV-90°C
DE ACORDO COM A NORMA NBR 13248
FORNECIMENTO E INSTALAÇÃO.</t>
  </si>
  <si>
    <t>15.03.01.08</t>
  </si>
  <si>
    <t>CABO FLEXÍVEL MULTIPLO, SEÇÃO NOMINAL DE 1x(3x#4,0mm²).
LIVRE DE HALOGÊNIO ISOLADO EM HEPR
0,6/1,0kV-90°C
DE ACORDO COM A NORMA NBR 13248
FORNECIMENTO E INSTALAÇÃO.</t>
  </si>
  <si>
    <t>15.03.02</t>
  </si>
  <si>
    <t>CABO COM ISOLAMENTO POLIOLEFÍLICO NÃO HALOGENADO 450/750V-70°C</t>
  </si>
  <si>
    <t>15.03.02.01</t>
  </si>
  <si>
    <t>CABO FLEXÍVEL, SEÇÃO NOMINAL DE 2,5 mm²
COM ISOLAMENTO POLIOLEFÍLICO NÃO HALOGENADO
450/750V-70°C
DE ACORDO COM A NORMA NBR 13248
FORNECIMENTO E INSTALAÇÃO</t>
  </si>
  <si>
    <t>15.03.02.02</t>
  </si>
  <si>
    <t>CABO FLEXÍVEL MULTIPLO, SEÇÃO NOMINAL DE 1x(3x#2,5mm²)
COM ISOLAMENTO POLIOLEFÍLICO NÃO HALOGENADO
450/750V-70°C
DE ACORDO COM A NORMA NBR 13248
FORNECIMENTO E INSTALAÇÃO</t>
  </si>
  <si>
    <t>15.03.03</t>
  </si>
  <si>
    <t>CABO LÓGICO</t>
  </si>
  <si>
    <t>15.03.03.01</t>
  </si>
  <si>
    <t>CABO LÓGICO, CATEGORIA 6
UTP
4PARES
LSZH
FORNECIMENTO E INSTALAÇÃO</t>
  </si>
  <si>
    <t>15.03.04</t>
  </si>
  <si>
    <t>CORDOALHAS</t>
  </si>
  <si>
    <t>15.03.04.01</t>
  </si>
  <si>
    <t>CORDOALHA
SEÇÃO NOMINAL DE 16,0 mm²
EM COBRE NÚ
REF.: COD.: TEL-5716, FAB.: TERMOTECNICA OU EQUIVALENTE TECNICO
FORNECIMENTO E INSTALAÇÃO</t>
  </si>
  <si>
    <t>15.03.04.02</t>
  </si>
  <si>
    <t>CORDOALHA
SEÇÃO NOMINAL DE 35,0 mm²
EM COBRE NÚ
REF.: COD.: TEL-5735, FAB.: TERMOTECNICA OU EQUIVALENTE TECNICO
FORNECIMENTO E INSTALAÇÃO</t>
  </si>
  <si>
    <t>15.03.04.03</t>
  </si>
  <si>
    <t>CORDOALHA
SEÇÃO NOMINAL DE 50,0 mm²
EM COBRE NÚ
REF.: COD.: TEL-5750, FAB.: TERMOTECNICA OU EQUIVALENTE TECNICO
FORNECIMENTO E INSTALAÇÃO</t>
  </si>
  <si>
    <t>15.03.04.04</t>
  </si>
  <si>
    <t>ESCAVAÇÃO E REATERRO MANUAL DE VALAS
COM 0,3m DE LARGURA E 0,5m DE PROFUNDIDADE. COM CAMADA DE 15 CM DE BRITA Nº1, PARA PASSAGEM DE CABO DE ATERRAMENTO.</t>
  </si>
  <si>
    <t>15.03.04.05</t>
  </si>
  <si>
    <t>15.04</t>
  </si>
  <si>
    <t>ACESSÓRIOS E SERVIÇOS DE ATERRAMENTO / SPDA</t>
  </si>
  <si>
    <t>15.04.01</t>
  </si>
  <si>
    <t>TERMINAL À COMPRESSÃO
EM COBRE ESTANHADO 
1 FURO PARA CABO DE COBRE DE 10,00 mm²
COM PARAFUSO CABEÇA CHATA EM ALUMINIO
REF.: COD.: TEL-5116 + TEL-5322, FAB.: TERMOTECNICA OU EQUIVALENTE TECNICO
FORNECIMENTO E INSTALAÇÃO</t>
  </si>
  <si>
    <t>15.04.02</t>
  </si>
  <si>
    <t>TERMINAL À COMPRESSÃO
EM COBRE ESTANHADO 
1 FURO PARA CABO DE COBRE DE 16,00 mm²
COM PARAFUSO CABEÇA CHATA EM ALUMINIO
REF.: COD.: TEL-5116 + TEL-5322, FAB.: TERMOTECNICA OU EQUIVALENTE TECNICO
FORNECIMENTO E INSTALAÇÃO</t>
  </si>
  <si>
    <t>15.04.03</t>
  </si>
  <si>
    <t>TERMINAL À COMPRESSÃO
EM COBRE ESTANHADO 
1 FURO PARA CABO DE COBRE DE 25,00 mm²
COM PARAFUSO CABEÇA CHATA EM ALUMINIO
REF.: COD.: TEL-5116 + TEL-5322, FAB.: TERMOTECNICA OU EQUIVALENTE TECNICO
FORNECIMENTO E INSTALAÇÃO</t>
  </si>
  <si>
    <t>15.04.04</t>
  </si>
  <si>
    <t>TERMINAL À COMPRESSÃO
EM COBRE ESTANHADO 
1 FURO PARA CABO DE COBRE DE 35,00 mm²
COM PARAFUSO CABEÇA CHATA EM ALUMINIO
REF.: COD.: TEL-5116 + TEL-5322, FAB.: TERMOTECNICA OU EQUIVALENTE TECNICO
FORNECIMENTO E INSTALAÇÃO</t>
  </si>
  <si>
    <t>15.04.05</t>
  </si>
  <si>
    <t>TERMINAL À COMPRESSÃO
EM COBRE ESTANHADO 
1 FURO PARA CABO DE COBRE DE 50,00 mm²
COM PARAFUSO CABEÇA CHATA EM ALUMINIO
REF.: COD.: TEL-5116 + TEL-5322, FAB.: TERMOTECNICA OU EQUIVALENTE TECNICO
FORNECIMENTO E INSTALAÇÃO</t>
  </si>
  <si>
    <t>15.04.06</t>
  </si>
  <si>
    <t>TERMINAL À COMPRESSÃO
EM COBRE ESTANHADO 
1 FURO PARA CABO DE COBRE DE 95,00 mm²
COM PARAFUSO CABEÇA CHATA EM ALUMINIO
REF.: COD.: TEL-5116 + TEL-5322, FAB.: TERMOTECNICA OU EQUIVALENTE TECNICO
FORNECIMENTO E INSTALAÇÃO</t>
  </si>
  <si>
    <t>15.04.07</t>
  </si>
  <si>
    <t>HASTE DE ATERRAMENTO, Ø3/4''
COMPRIMENTO DE 3,00 m
TIPO COPPERWELD
EM AÇO REVESTIDA COM ALTA CAMADA DE COBRE
REF.: COD.: TEL-5814, FAB.: TERMOTECNICA OU EQUIVALENTE TECNICO
FORNECIMENTO E INSTALAÇÃO</t>
  </si>
  <si>
    <t>15.04.08</t>
  </si>
  <si>
    <t>SOLDA EXOTÉRMICA, INCLUSIVE ALICATE, MOLDE, CARTUCHO E PALITO IGNITOR.
FORNECIMENTO E INSTALAÇÃO.</t>
  </si>
  <si>
    <t>15.04.09</t>
  </si>
  <si>
    <t>CONECTOR DE PRESSÃO
TIPO SPLIT BOLT
PARA CABO DE COBRE DE 16mm²
FORNECIMENTO E INSTALAÇÃO</t>
  </si>
  <si>
    <t>15.04.10</t>
  </si>
  <si>
    <t>CONECTOR TIPO JUMPER DE 25cm EM CABO ISOLADO DE COBRE FLEXIVEL 450/750V #16,00mm², COM DOIS TERMINAIS DE COMPRESSÃO TIPO OLHAL
FORNECIMENTO E INSTALAÇÃO</t>
  </si>
  <si>
    <t>15.04.11</t>
  </si>
  <si>
    <t>FIXADOR UNIVERSAL
PARA CABOS DE 16 a 35 mm²
ESTANHADO
PARA SPDA
FORNECIMENTO E INSTALAÇÃO</t>
  </si>
  <si>
    <t>15.04.12</t>
  </si>
  <si>
    <t>CAIXA DE INSPEÇÃO DE ATERRAMENTO Ø300mm
EM PVC
ENTERRADA
REF.: COD.:  TEL-552, FAB.: TERMOTECNICA OU EQUIVALENTE TECNICO
FORNECIMENTO E INSTALAÇÃO</t>
  </si>
  <si>
    <t>15.04.13</t>
  </si>
  <si>
    <t>TAMPA REFORÇADA
EM FERRO FUNDIDO
BOCAL INTERIOR QUADRADO ARTICULADO Ø250mm
BORDA EXTERIOR REDONDA Ø300mm
PARA PASSEIOS E PISOS SUJEITOS A CARGAS PESADAS
REF.: COD.:  TEL-536, FAB.: TERMOTECNICA OU EQUIVALENTE TECNICO
FORNECIMENTO E INSTALAÇÃO</t>
  </si>
  <si>
    <t>15.04.14</t>
  </si>
  <si>
    <t>EXECUÇÃO DE TESTE DE RELATÓRIO TECNICO DE CONTINUIDADE ELÉTRICA DAS MASSAS METÁLICAS E ATERRAMENTO DE EQUIPOTENCIALIZAÇÃO LOCAL.</t>
  </si>
  <si>
    <t>15.05</t>
  </si>
  <si>
    <t>CAIXAS</t>
  </si>
  <si>
    <t>15.05.01</t>
  </si>
  <si>
    <t>CAIXA DE DERIVAÇÃO DE Ø3/4"
CONDULETE
EM ALUMÍNIO SILÍCIO INJETADO
INCLUSIVE FIXAÇÃO
FORNECIMENTO E INSTALAÇÃO</t>
  </si>
  <si>
    <t>15.05.02</t>
  </si>
  <si>
    <t>CAIXA DE DERIVAÇÃO DE Ø1"
CONDULETE
EM ALUMÍNIO SILÍCIO INJETADO
INCLUSIVE FIXAÇÃO
FORNECIMENTO E INSTALAÇÃO</t>
  </si>
  <si>
    <t>15.05.03</t>
  </si>
  <si>
    <t>CAIXA DE DERIVAÇÃO DE Ø1.1/4"
CONDULETE
EM ALUMÍNIO SILÍCIO INJETADO
INCLUSIVE FIXAÇÃO
FORNECIMENTO E INSTALAÇÃO</t>
  </si>
  <si>
    <t>15.05.04</t>
  </si>
  <si>
    <t>CAIXA DE DERIVAÇÃO DE Ø1.1/2"
CONDULETE
EM ALUMÍNIO SILÍCIO INJETADO
INCLUSIVE FIXAÇÃO
FORNECIMENTO E INSTALAÇÃO</t>
  </si>
  <si>
    <t>15.05.05</t>
  </si>
  <si>
    <t>CAIXA DE DERIVAÇÃO DE Ø2"
CONDULETE
EM ALUMÍNIO SILÍCIO INJETADO
INCLUSIVE FIXAÇÃO
FORNECIMENTO E INSTALAÇÃO</t>
  </si>
  <si>
    <t>15.05.06</t>
  </si>
  <si>
    <t>CAIXA DE DERIVAÇÃO DE Ø3"
CONDULETE
EM ALUMÍNIO SILÍCIO INJETADO
INCLUSIVE FIXAÇÃO
FORNECIMENTO E INSTALAÇÃO</t>
  </si>
  <si>
    <t>15.05.07</t>
  </si>
  <si>
    <t>CAIXA DE PASSAGEM, DIM.: 4x2"
EM PVC
DE EMBUTIR
FORNECIMENTO E INSTALAÇÃO</t>
  </si>
  <si>
    <t>15.05.08</t>
  </si>
  <si>
    <t>CAIXA DE DERIVAÇÃO EM AÇO, PARA PERFILADO 38x38mm.
FORNECIMENTO E EXECUÇÃO.</t>
  </si>
  <si>
    <t>15.05.09</t>
  </si>
  <si>
    <t>CAIXA DE PASSAGEM, EM ALVENARIA, DIM.: 20x20x25cm.
FUNDO EM BRITA, COM TAMPA.
FORNECIMENTO E EXECUÇÃO.</t>
  </si>
  <si>
    <t>15.05.10</t>
  </si>
  <si>
    <t>CAIXA DE PASSAGEM, EM ALVENARIA, DIM.: 80x80x62cm.
FUNDO EM BRITA, COM TAMPA.
FORNECIMENTO E EXECUÇÃO.</t>
  </si>
  <si>
    <t>15.05.11</t>
  </si>
  <si>
    <t>CAIXA PARA TOMADA
PARA INSTALAÇÃO EM PERFILADO DE 38x38mm
COM TAMPA PARAFUSADA
COMPRIMENTO DE 60mm
PROFUNDIDADE DE 38mm
COMPLETA
FORNECIMENTO E INSTALAÇÃO</t>
  </si>
  <si>
    <t>15.05.12</t>
  </si>
  <si>
    <t>CAIXA ENTERRADA, TIPO R1, DIM.: 0,60x0,35x0,60m
EM BLOCOS DE CONCRETO ESTRUTURAL
INCLUSIVE TAMPA DE FERRO FUNDIDO
FORNECIMENTO E INSTALAÇÃO.</t>
  </si>
  <si>
    <t>15.06</t>
  </si>
  <si>
    <t>TOMADAS</t>
  </si>
  <si>
    <t>15.06.01</t>
  </si>
  <si>
    <t>TOMADA DE CORRENTE DE EMBUTIR, 1 MÓDULO
2P+T (TRÊS POLOS REDONDOS)
CORRENTE NOMINAL 10A
TENSÃO NOMINAL 250V
TERMOPLÁSTICO FRONTAL, COM ESPELHO
CONFORME NBR 14136
FORNECIMENTO E INSTALAÇÃO</t>
  </si>
  <si>
    <t>15.06.02</t>
  </si>
  <si>
    <t>TOMADA DE CORRENTE DE EMBUTIR, 1 MÓDULO
2P+T (TRÊS POLOS REDONDOS)
CORRENTE NOMINAL 20A
TENSÃO NOMINAL 250V
TERMOPLÁSTICO FRONTAL, COM ESPELHO
CONFORME NBR 14136
FORNECIMENTO E INSTALAÇÃO</t>
  </si>
  <si>
    <t>15.06.03</t>
  </si>
  <si>
    <t>TOMADA INDUSTRIAL - 25A
DE SOBREPOR
5 PINOS (4P+T)
TENSÃO NOMINAL 380V
IP44
FORNECIMENTO E INSTALAÇÃO</t>
  </si>
  <si>
    <t>15.06.04</t>
  </si>
  <si>
    <t>TOMADA MODULAR
DE 8 VIAS COM 1 CONECTOR FÊMEA
RJ-45, CATEGORIA 6
CONJUNTO MONTADO (PLACA, SUPORTE E MÓDULO)
FORNECIMENTO E INSTALAÇÃO</t>
  </si>
  <si>
    <t>15.06.05</t>
  </si>
  <si>
    <t>TOMADA DE SOBREPOR 2P+T 10A, INVÓLUCRO EM PLÁSTICO, AUTOEXTINGUÍVEL, TAMPA COM MOLA EM AÇO INOXIDÁVEL, PINO DE ARTICULAÇÃO ACOPLADO À TAMPA, GRAU DE PROTEÇÃO IP65</t>
  </si>
  <si>
    <t>15.07</t>
  </si>
  <si>
    <t>INTERRUPTORES</t>
  </si>
  <si>
    <t>15.07.01</t>
  </si>
  <si>
    <t>INTERRUPTOR PARALELO, 1 MÓDULO
CORRENTE NOMINAL: 10A
TENSÃO NOMINAL: 250V
COM SUPORTE E ESPELHO EM TERMOPLÁSTICO
FORNECIMENTO E INSTALAÇÃO</t>
  </si>
  <si>
    <t>15.08</t>
  </si>
  <si>
    <t>PLUGUES DE ENERGIA</t>
  </si>
  <si>
    <t>15.08.01</t>
  </si>
  <si>
    <t>PLUGUE MACHO
2P+T (TRÊS POLOS REDONDOS)
CORRENTE NOMINAL 10A
TENSÃO NOMINAL 250V
CONFORME NBR 14136
FORNECIMENTO E INSTALAÇÃO</t>
  </si>
  <si>
    <t>15.08.02</t>
  </si>
  <si>
    <t>PLUGUE FÊMEA
2P+T (TRÊS POLOS REDONDOS)
CORRENTE NOMINAL 10A
TENSÃO NOMINAL 250V
CONFORME NBR 14136
FORNECIMENTO E INSTALAÇÃO</t>
  </si>
  <si>
    <t>EQUIPAMENTOS DAS INSTALAÇÕES ELÉTRICAS E DE DADOS</t>
  </si>
  <si>
    <t>16.01</t>
  </si>
  <si>
    <t>CAIXA DE EQUIPOTENCIALIZAÇÃO</t>
  </si>
  <si>
    <t>16.01.01</t>
  </si>
  <si>
    <t>CAIXA DE EQUIPOTENCIALIZAÇÃO, DIMENSÕES MÍNIMAS DE 200x200x90mm
COM ATÉ 9 TERMINAIS
PARA USO INTERNO E EXTERNO
FORNECIMENTO E INSTALAÇÃO</t>
  </si>
  <si>
    <t>16.02</t>
  </si>
  <si>
    <t>EQUIPAMENTOS DE ILUMINAÇÃO</t>
  </si>
  <si>
    <t>16.02.01</t>
  </si>
  <si>
    <t>LUMINÁRIA QUADRADA DE EMBUTIR
DE LED
POT.: 32W
FLUXO LUMINOSO 4.000lm
EFICIÊNCIA DE 100lm/W
TEMPERATURA DE COR 4.000K
IRC &gt;= 80
REF.: MOD.: MINOTAURO ME SOFT, FAB.: ITAIM OU EQUIVALENTE TÉCNICO
FORNECIMENTO E INSTALAÇÃO</t>
  </si>
  <si>
    <t>16.02.02</t>
  </si>
  <si>
    <t>LUMINÁRIA QUADRADA DE EMBUTIR
DE LED
POT.: 20W
FLUXO LUMINOSO1800lm
EFICIÊNCIA DE 100lm/W
TEMPERATURA DE COR 4.000K
IRC &gt;= 80
REF.: MOD.: MINOTAURO ME SOFT, FAB.: ITAIM OU EQUIVALENTE TÉCNICO
FORNECIMENTO E INSTALAÇÃO</t>
  </si>
  <si>
    <t>16.02.03</t>
  </si>
  <si>
    <t>LUMINÁRIA RETANGULAR DE SOBREPOR
DE LED
POT.: 32W
FLUXO LUMINOSO 3.350lm
EFICIÊNCIA DE 105lm/W
TEMPERATURA DE COR 4.000K
IRC &gt;= 80
REF.: MOD.: MINOTAURO RS, FAB.: ITAIM OU EQUIVALENTE TÉCNICO
FORNECIMENTO E INSTALAÇÃO</t>
  </si>
  <si>
    <t>16.02.04</t>
  </si>
  <si>
    <t>PROJETOR DE SOBREPOR LED
50W
ÂNGULO ABERTURA 110º
TEMPERATURA COR 6500K IRC&gt;=80
FLUXO LUMINOSO 4500lm
CORPO ALUMÍNIO COM ACAB PINTURA ELETROSTÁTICA PRETA
DIFUSOR VIDRO
IP-65
REF.: MOD.: LUNA 2, FAB.: INTRAL OU EQUIVALENTE TÉCNICO
FORNECIMENTO E INSTALAÇÃO</t>
  </si>
  <si>
    <t>16.02.05</t>
  </si>
  <si>
    <t>BLOCO AUTÔNOMO DE EMERGÊNCIA
EM LED
POT.: 4W
TEMPERATURA DE COR 5000 K
BIVOLT
AUTONOMIA DE DUAS HORAS
FUNCIONAMENTO APENAS EM MODO DE EMERGÊNCIA
REF.: MOD.: FLUXEON 500, FAB.: AUREON OU EQUIVALENTE TÉCNICO
FORNECIMENTO E INSTALAÇÃO</t>
  </si>
  <si>
    <t>16.03</t>
  </si>
  <si>
    <t>EQUIPAMENTOS DE TELECOMUNICAÇOES</t>
  </si>
  <si>
    <t>16.03.01</t>
  </si>
  <si>
    <t>CERTIFICAÇÃO DO CABEAMENTO ESTRUTURADO
COM EMISSÃO DE RELATÓRIO E ART</t>
  </si>
  <si>
    <t>16.03.02</t>
  </si>
  <si>
    <t>SERVIÇO DE INSTALAÇÃO DE RACK PADRÃO 19", 42U</t>
  </si>
  <si>
    <t>16.04</t>
  </si>
  <si>
    <t>EQUIPAMENTOS DE CFTV E CONTROLE DE ACESSO</t>
  </si>
  <si>
    <t>16.04.01</t>
  </si>
  <si>
    <t>SERVIÇO DE INSTALAÇÃO DE CONTROLE DE ACESSO</t>
  </si>
  <si>
    <t>16.04.02</t>
  </si>
  <si>
    <t>SERVIÇO DE INSTALAÇÃO DE CÂMERAS DE SEGURANÇA</t>
  </si>
  <si>
    <t>16.05</t>
  </si>
  <si>
    <t>QUADROS ELÉTRICOS</t>
  </si>
  <si>
    <t>16.05.01</t>
  </si>
  <si>
    <t>QGBT-POP
FORNECIMENTO E INSTALAÇÃO.</t>
  </si>
  <si>
    <t>16.05.02</t>
  </si>
  <si>
    <t>QDE-A / QDE-B
FORNECIMENTO E INSTALAÇÃO.</t>
  </si>
  <si>
    <t>16.05.03</t>
  </si>
  <si>
    <t>QD-A / QD-B
FORNECIMENTO E INSTALAÇÃO.</t>
  </si>
  <si>
    <t>16.05.04</t>
  </si>
  <si>
    <t>QEM-POP NOVO
FORNECIMENTO E INSTALAÇÃO.</t>
  </si>
  <si>
    <t>16.05.05</t>
  </si>
  <si>
    <t>QDFL
FORNECIMENTO E INSTALAÇÃO.</t>
  </si>
  <si>
    <t>16.05.06</t>
  </si>
  <si>
    <t>QDAC
FORNECIMENTO E INSTALAÇÃO.</t>
  </si>
  <si>
    <t>16.05.07</t>
  </si>
  <si>
    <t>QEM POP RETROFITING
FORNECIMENTO E INSTALAÇÃO.</t>
  </si>
  <si>
    <t>16.06</t>
  </si>
  <si>
    <t>SISTEMA UPS</t>
  </si>
  <si>
    <t>16.06.01</t>
  </si>
  <si>
    <t>SERVIÇOS DE ATIVAÇÃO, TESTES FUNCIONAIS E START-UP. DE UPS</t>
  </si>
  <si>
    <t>16.07</t>
  </si>
  <si>
    <t>GERADOR</t>
  </si>
  <si>
    <t>16.07.01</t>
  </si>
  <si>
    <t>SERVIÇOS DE ATIVAÇÃO, TESTES FUNCIONAIS E START-UP. DE GERADOR</t>
  </si>
  <si>
    <t>SISTEMA DE CLIMATIZAÇAO</t>
  </si>
  <si>
    <t>17.01</t>
  </si>
  <si>
    <t>SISTEMA SPLIT</t>
  </si>
  <si>
    <t>17.01.01</t>
  </si>
  <si>
    <t>LINHA FRIGORÍGENA</t>
  </si>
  <si>
    <t>17.01.01.01</t>
  </si>
  <si>
    <t>TUBO, DE Ø7/8"
PARA ALIMENTAÇÃO DE AR CONDICIONADO
EM COBRE RÍGIDO COM PAREDE DE 1,59mm
SEM COSTURA
ISOLAMENTO EM BORRACHA ELASTOMÉRICA, ELASTÔMERO EXTRUSADO EXPANDIDO DE ESTRUTURA CELULAR FECHADA
INCLUSIVE SOLDA E ACESSÓRIOS
FORNECIMENTO E INSTALAÇÃO</t>
  </si>
  <si>
    <t>17.01.01.02</t>
  </si>
  <si>
    <t>TUBO, DE Ø5/8"
PARA ALIMENTAÇÃO DE AR CONDICIONADO
EM COBRE RECOZIDO COM PAREDE DE 0,79mm
SEM COSTURA
ISOLAMENTO EM BORRACHA ELASTOMÉRICA, ELASTÔMERO EXTRUSADO EXPANDIDO DE ESTRUTURA CELULAR FECHADA
INCLUSIVE SOLDA E ACESSÓRIOS
FORNECIMENTO E INSTALAÇÃO</t>
  </si>
  <si>
    <t>17.01.01.03</t>
  </si>
  <si>
    <t>TUBO, DE Ø3/8"
PARA ALIMENTAÇÃO DE AR CONDICIONADO
EM COBRE RECOZIDO COM PAREDE DE 0,79mm
SEM COSTURA
ISOLAMENTO EM BORRACHA ELASTOMÉRICA, ELASTÔMERO EXTRUSADO EXPANDIDO DE ESTRUTURA CELULAR FECHADA
INCLUSIVE SOLDA E ACESSÓRIOS
FORNECIMENTO E INSTALAÇÃO</t>
  </si>
  <si>
    <t>17.01.01.04</t>
  </si>
  <si>
    <t>FIXAÇÃO PARA LINHAS FRIGORÍGENAS
FORNECIMENTO E INSTALAÇÃO</t>
  </si>
  <si>
    <t>17.01.02</t>
  </si>
  <si>
    <t>ALIMENTAÇÃO ELÉTRICA</t>
  </si>
  <si>
    <t>17.01.02.01</t>
  </si>
  <si>
    <t>CABO PP 5 VIAs x 1,5mm²
FORNECIMENTO E INSTALAÇÃO</t>
  </si>
  <si>
    <t>17.01.03</t>
  </si>
  <si>
    <t>GASES</t>
  </si>
  <si>
    <t>17.01.03.01</t>
  </si>
  <si>
    <t>GÁS NITROGÊNIO
FORNECIMENTO E INSTALAÇÃO</t>
  </si>
  <si>
    <t>17.01.03.02</t>
  </si>
  <si>
    <t>CARGA DE GÁS REFRIGERANTE
TIPO R-410A
INCLUI AFERIÇÃO E AJUSTE DA CARGA PARA O EQUIPAMENTO, CONFORME ESPECIFICAÇÃO DO SEU FABRICANTE
AS MEDIÇÕES DEVERÃO SER ORGANIZADAS EM RELATÓRIO
REF.: DUPONT OU EQUIVALENTE TECNICO
FORNECIMENTO E INSTALAÇÃO</t>
  </si>
  <si>
    <t>17.01.03.03</t>
  </si>
  <si>
    <t>APARELHO PARA CORTE E SOLDA OXI-ACETILENO SOBRE RODAS, INCLUSIVE CILINDROS E MAÇARICOS, PPU</t>
  </si>
  <si>
    <t>17.01.04</t>
  </si>
  <si>
    <t>EQUIPAMENTOS DE CLIMATIZAÇÃO</t>
  </si>
  <si>
    <t>17.01.04.01</t>
  </si>
  <si>
    <t>AMORTECEDOR DE VIBRAÇÃO
CALÇO
EM BORRACHA / NEOPRENE
MEDINDO 100x100x25mm
FORNECIMENTO E INSTALAÇÃO</t>
  </si>
  <si>
    <t>17.01.04.02</t>
  </si>
  <si>
    <t>CLIMATIZADOR TIPO EVAPORADORA E CONDENSADORAS
SISTEMA SPLIT
PISOTETO
CAPACIDADE: 60.000 BTU/h.
220V
3F
GAS R410A
INCLUSIVE SUPORTE
REF.: 42ZQA60C5 + 38CCU060535MC, FAB.: CARRIER OU EQUIVALENTE TECNICO
FORNECIMENTO E INSTALAÇAO</t>
  </si>
  <si>
    <t>SISTEMA DE GÁS INERTE</t>
  </si>
  <si>
    <t>18.01</t>
  </si>
  <si>
    <t>SISTEMA DE GÁS INERTE
FORNECIMENTO E INSTALAÇÃO COMPLETA</t>
  </si>
  <si>
    <t>INSTALAÇÕES DE PREVENÇÃO E COMBATE AO INCÊNDIO</t>
  </si>
  <si>
    <t>19.01</t>
  </si>
  <si>
    <t>SISTEMA DE DETECÇÃO E ALARME DE INCÊNDIOS</t>
  </si>
  <si>
    <t>19.01.01</t>
  </si>
  <si>
    <t>19.01.01.01</t>
  </si>
  <si>
    <t>CENTRAL DE ALARME DE INCÊNDIO ENDEREÇÁVEL
FORNECIMENTO E INSTALAÇÃO</t>
  </si>
  <si>
    <t>19.01.01.02</t>
  </si>
  <si>
    <t>DETECTOR DE FUMAÇA ÓPTICO ENDEREÇÁVEL
FORNECIMENTO E INSTALAÇÃO</t>
  </si>
  <si>
    <t>19.01.01.03</t>
  </si>
  <si>
    <t>ACIONADOR MANUAL ENDEREÇÁVEL
FORNECIMENTO E INSTALAÇÃO</t>
  </si>
  <si>
    <t>19.01.01.04</t>
  </si>
  <si>
    <t>SINALIZADOR AUDIOVISUAL ENDEREÇÁVEL
FORNECIMENTO E INSTALAÇÃO</t>
  </si>
  <si>
    <t>19.01.02</t>
  </si>
  <si>
    <t>ELETRODUTOS E CONDULETES</t>
  </si>
  <si>
    <t>19.01.02.01</t>
  </si>
  <si>
    <t>19.01.02.02</t>
  </si>
  <si>
    <t>ELETRODUTO FLEXÍVEL DE Ø3/4''
EM AÇO GALVANIZADO
REVESTIDO EXTERNAMENTE COM PVC PRETO
INCLUSIVE FIXAÇÃO, ACESSÓRIOS E CONEXÕES
FORNECIMENTO E INSTALAÇÃO</t>
  </si>
  <si>
    <t>19.01.02.03</t>
  </si>
  <si>
    <t>19.01.03</t>
  </si>
  <si>
    <t xml:space="preserve">CONDUTORES       </t>
  </si>
  <si>
    <t>19.01.03.01</t>
  </si>
  <si>
    <t>CABO PAR TRANÇADO EM COBRE BLINDADO COM FITA DE POLIESTER PARA LAÇO DE DETECÇÃO DO
SISTEMA DE DETECÇÃO E ALARME DE INCÊNDIO, TAM.: 2x1,50 mm²
FORNCECIMENTO E INSTALAÇÃO</t>
  </si>
  <si>
    <t>19.01.04</t>
  </si>
  <si>
    <t>PINTURA DA TUBULAÇAO</t>
  </si>
  <si>
    <t>19.01.04.01</t>
  </si>
  <si>
    <t>PINTURA EM ESMALTE SINTÉTICO VERMELHO SEGURANÇA - MUNSELL 5R4/14</t>
  </si>
  <si>
    <t>19.02</t>
  </si>
  <si>
    <t>SINALIZAÇÃO DE EMERGÊNCIA</t>
  </si>
  <si>
    <t>19.02.01</t>
  </si>
  <si>
    <t>PLACAS DE SINALIZAÇÃO</t>
  </si>
  <si>
    <t>19.02.01.01</t>
  </si>
  <si>
    <t>PLACA DE SINALIZAÇÃO DE EMERGÊNCIA N°12 - DIM.: 126x252mm - SAÍDA DE EMERGÊNCIA A DIREITA
FORNCECIMENTO E INSTALAÇÃO</t>
  </si>
  <si>
    <t>19.02.01.02</t>
  </si>
  <si>
    <t>PLACA DE SINALIZAÇÃO DE EMERGÊNCIA N°13 - DIM.: 126x252mm - SAÍDA DE EMERGÊNCIA A ESQUERDA
FORNCECIMENTO E INSTALAÇÃO</t>
  </si>
  <si>
    <t>19.02.01.03</t>
  </si>
  <si>
    <t>PLACA DE SINALIZAÇÃO DE EMERGÊNCIA N°14 - DIM.: 126x252mm - SAÍDA DE EMERGÊNCIA A FRENTE
FORNCECIMENTO E INSTALAÇÃO</t>
  </si>
  <si>
    <t>19.02.01.04</t>
  </si>
  <si>
    <t>PLACA DE SINALIZAÇÃO DE EMERGÊNCIA N°20 - DIM.: 126x252mm - ALARME SONORO
FORNCECIMENTO E INSTALAÇÃO</t>
  </si>
  <si>
    <t>19.02.01.05</t>
  </si>
  <si>
    <t>PLACA DE SINALIZAÇÃO DE EMERGÊNCIA N°21 - DIM.: 179x179mm - ACIONADOR MANUAL ALARME DE INCÊNDIO
FORNCECIMENTO E INSTALAÇÃO</t>
  </si>
  <si>
    <t>19.02.01.06</t>
  </si>
  <si>
    <t>PLACA DE SINALIZAÇÃO DE EMERGÊNCIA N°23 - DIM.: 179x179mm- CENTRAL DE ALARME SONORO
FORNCECIMENTO E INSTALAÇÃO</t>
  </si>
  <si>
    <t xml:space="preserve">INSTALAÇÕES DE ÁGUA FRIA, DRENOS, ESGOTAMENTO SANITÁRIO E ÁGUAS PLUVIAIS  </t>
  </si>
  <si>
    <t>20.01</t>
  </si>
  <si>
    <t>INSTALAÇÕES DE ÁGUA FRIA</t>
  </si>
  <si>
    <t>20.01.01</t>
  </si>
  <si>
    <t>TUBO EM PVC SOLDÁVEL</t>
  </si>
  <si>
    <t>20.01.01.01</t>
  </si>
  <si>
    <t>TUBO DE Ø25mm
PARA ÁGUA FRIA 
EM PVC RÍGIDO
SOLDÁVEL
COM ACESSÓRIOS
FORNECIMENTO E INSTALAÇÃO</t>
  </si>
  <si>
    <t>20.01.01.02</t>
  </si>
  <si>
    <t>TUBO DE Ø50mm
PARA ÁGUA FRIA 
EM PVC RÍGIDO
SOLDÁVEL
COM ACESSÓRIOS
FORNECIMENTO E INSTALAÇÃO</t>
  </si>
  <si>
    <t>20.01.02</t>
  </si>
  <si>
    <t>BUCHA EM PVC SOLDÁVEL</t>
  </si>
  <si>
    <t>20.01.02.01</t>
  </si>
  <si>
    <t>BUCHA DE REDUÇÃO LONGA, Ø50x25mm
PARA ÁGUA FRIA 
EM PVC RÍGIDO
SOLDÁVEL
FORNECIMENTO E INSTALAÇÃO</t>
  </si>
  <si>
    <t>20.01.03</t>
  </si>
  <si>
    <t>JOELHO EM PVC SOLDÁVEL</t>
  </si>
  <si>
    <t>20.01.03.01</t>
  </si>
  <si>
    <t>JOELHO 90º, Ø25mm
PARA ÁGUA FRIA 
EM PVC RÍGIDO
SOLDÁVEL
FORNECIMENTO E INSTALAÇÃO</t>
  </si>
  <si>
    <t>20.01.03.02</t>
  </si>
  <si>
    <t>JOELHO 90º, Ø50mm
PARA ÁGUA FRIA 
EM PVC RÍGIDO
SOLDÁVEL
FORNECIMENTO E INSTALAÇÃO</t>
  </si>
  <si>
    <t>20.01.03.03</t>
  </si>
  <si>
    <t>JOELHO 90º COM BUCHA DE LATAO, Ø25mmx3/4''
PARA ÁGUA FRIA 
EM PVC RÍGIDO
SOLDÁVEL
FORNECIMENTO E INSTALAÇÃO</t>
  </si>
  <si>
    <t>20.01.04</t>
  </si>
  <si>
    <t>TÊ EM PVC SOLDÁVEL</t>
  </si>
  <si>
    <t>20.01.04.01</t>
  </si>
  <si>
    <t>TÊ, Ø50mm
PARA ÁGUA FRIA 
EM PVC RÍGIDO
SOLDÁVEL
FORNECIMENTO E INSTALAÇÃO</t>
  </si>
  <si>
    <t>20.01.05</t>
  </si>
  <si>
    <t>ADAPTADOR EM PVC SOLDÁVEL</t>
  </si>
  <si>
    <t>20.01.05.01</t>
  </si>
  <si>
    <t>ADAPTADOR COM ANEL PARA CAIXA D'ÁGUA, Ø25mm
PARA ÁGUA FRIA 
EM PVC RÍGIDO
SOLDÁVEL
FORNECIMENTO E INSTALAÇÃO</t>
  </si>
  <si>
    <t>20.01.05.02</t>
  </si>
  <si>
    <t>ADAPTADOR COM ANEL PARA CAIXA D'ÁGUA, Ø50mm
PARA ÁGUA FRIA 
EM PVC RÍGIDO
SOLDÁVEL
FORNECIMENTO E INSTALAÇÃO</t>
  </si>
  <si>
    <t>20.01.05.03</t>
  </si>
  <si>
    <t>ADAPTADOR CURTO COM BOLSA E ROSCA PARA REGISTRO, Ø25 mm x 3/4''
PARA ÁGUA FRIA 
EM PVC RÍGIDO
SOLDÁVEL
FORNECIMENTO E INSTALAÇÃO</t>
  </si>
  <si>
    <t>20.01.06</t>
  </si>
  <si>
    <t>SUPORTE PARA TUBULAÇÃO DE ÁGUA FRIA</t>
  </si>
  <si>
    <t>20.01.06.01</t>
  </si>
  <si>
    <t>SUPORTE PARA TUBULAÇÃO HORIZONTAL DE ÁGUA FRIA
FORNECIMENTO E INSTALAÇÃO</t>
  </si>
  <si>
    <t>20.01.07</t>
  </si>
  <si>
    <t>REGISTROS</t>
  </si>
  <si>
    <t>20.01.07.01</t>
  </si>
  <si>
    <t>REGISTRO DE GAVETA, DE Ø3/4''
PARA ÁGUA FRIA
EM LATÃO BRUTO
ROSCÁVEL
COM ACABAMENTO E CANOPLA CROMADOS
FORNECIMENTO E INSTALAÇÃO</t>
  </si>
  <si>
    <t>20.01.08</t>
  </si>
  <si>
    <t>TORNEIRA</t>
  </si>
  <si>
    <t>20.01.08.01</t>
  </si>
  <si>
    <t>TORNEIRA
DE PAREDE
DE LIMPEZA
MONOCOMANDO
METÁLICA
ACABAMENTO CROMADO
FORNECIMENTO E INSTALAÇÃO</t>
  </si>
  <si>
    <t>20.02</t>
  </si>
  <si>
    <t>ESGOTAMENTO SANITÁRIO E SEPARADOR DE ÁGUA ÓLEO</t>
  </si>
  <si>
    <t>20.02.01</t>
  </si>
  <si>
    <t>TUBULAÇAO DE ENCAMINHAMENTO</t>
  </si>
  <si>
    <t>20.02.01.01</t>
  </si>
  <si>
    <t>TUBO DE Ø100mm
EM PVC
SÉRIE REFORÇADA
COM ACESSÓRIOS
FORNECIMENTO E INSTALAÇÃO</t>
  </si>
  <si>
    <t>20.02.01.02</t>
  </si>
  <si>
    <t>LUVA SIMPLES, DE Ø100mm
EM PVC
SÉRIE REFORÇADO
FORNECIMENTO E INSTALAÇÃO</t>
  </si>
  <si>
    <t>20.02.01.03</t>
  </si>
  <si>
    <t>JOELHO 90° DE Ø100mm
EM PVC
SÉRIE REFORÇADO
FORNECIMENTO E INSTALAÇÃO</t>
  </si>
  <si>
    <t>20.02.02</t>
  </si>
  <si>
    <t>CAIXAS DE PASSAGEM</t>
  </si>
  <si>
    <t>20.02.02.01</t>
  </si>
  <si>
    <t>DEMOLIÇÃO DE CAIXA ENTERRADA DE ESGOTO</t>
  </si>
  <si>
    <t>20.02.02.02</t>
  </si>
  <si>
    <t>CAIXA DE INSPEÇÃO ENTERRADA RETANGULAR, DIM. INTERNAS: 60x60x60cm
EM ALVENARIA COM BLOCOS DE CONCRETO
PARA REDE DE ESGOTO
ESCAVAÇÃO E CONFECÇÃO</t>
  </si>
  <si>
    <t>20.02.02.03</t>
  </si>
  <si>
    <t>TAMPÃO, DIM.: 600mm
ARTICULADO
DE FERRO FUNDIDO
CLASSE B125
CARGA MAXIMA DE 12,5t
COM INSCRIÇÃO DE REDE DE ESGOTO
COM BASE E REQUADRO
FORNECIMENTO E ASSENTAMENTO</t>
  </si>
  <si>
    <t>20.02.03</t>
  </si>
  <si>
    <t>CAIXA ENTERRADA SEPARADORA</t>
  </si>
  <si>
    <t>20.02.03.01</t>
  </si>
  <si>
    <t>CAIXA ENTERRADA SEPARADORA DE ÓLEO RETANGULAR, EM ALVENARIA COM BLOCOS DE CONCRETO
FORNECIMENTO E EXECUÇAO</t>
  </si>
  <si>
    <t>20.03</t>
  </si>
  <si>
    <t>INSTALAÇÕES DE ÁGUAS PLUVIAIS</t>
  </si>
  <si>
    <t>20.03.01</t>
  </si>
  <si>
    <t>TUBO EM PVC SÉRIE REFORÇADA</t>
  </si>
  <si>
    <t>20.03.01.01</t>
  </si>
  <si>
    <t>TUBO DE Ø40mm - BUZINOTE
EM PVC
SÉRIE REFORÇADA
PARA ÁGUAS PLUVIAIS
COM ACESSÓRIOS
FORNECIMENTO E INSTALAÇÃO</t>
  </si>
  <si>
    <t>20.03.01.02</t>
  </si>
  <si>
    <t>TUBO DE Ø100mm
EM PVC
SÉRIE REFORÇADA
PARA ÁGUAS PLUVIAIS
COM ACESSÓRIOS
FORNECIMENTO E INSTALAÇÃO</t>
  </si>
  <si>
    <t>20.03.02</t>
  </si>
  <si>
    <t>LUVA EM PVC SÉRIE REFORÇADA</t>
  </si>
  <si>
    <t>20.03.02.01</t>
  </si>
  <si>
    <t>LUVA SIMPLES, DE Ø100mm
EM PVC
SÉRIE REFORÇADO
PARA ÁGUAS PLUVIAIS
FORNECIMENTO E INSTALAÇÃO</t>
  </si>
  <si>
    <t>20.03.03</t>
  </si>
  <si>
    <t>JOELHO EM PVC SÉRIE REFORÇADA</t>
  </si>
  <si>
    <t>20.03.03.01</t>
  </si>
  <si>
    <t>JOELHO 90° DE Ø100mm
EM PVC
SÉRIE REFORÇADO
PARA ÁGUAS PLUVIAIS
FORNECIMENTO E INSTALAÇÃO</t>
  </si>
  <si>
    <t>20.03.03.02</t>
  </si>
  <si>
    <t>JOELHO 45° DE Ø100mm
EM PVC
SÉRIE REFORÇADO
PARA ÁGUAS PLUVIAIS
FORNECIMENTO E INSTALAÇÃO</t>
  </si>
  <si>
    <t>20.03.04</t>
  </si>
  <si>
    <t>JUNÇÃO EM PVC SÉRIE REFORÇADA</t>
  </si>
  <si>
    <t>20.03.04.01</t>
  </si>
  <si>
    <t>JUNÇÃO SIMPLES, Ø100x100mm
EM PVC
SÉRIE REFORÇADO
PARA ÁGUAS PLUVIAIS
FORNECIMENTO E INSTALAÇÃO</t>
  </si>
  <si>
    <t>20.03.05</t>
  </si>
  <si>
    <t>CAIXAS E RALOS - ÁGUAS PLUVIAIS</t>
  </si>
  <si>
    <t>20.03.05.01</t>
  </si>
  <si>
    <t>RALO SEMIESFÉRICO DE Ø100mm
TIPO ABACAXI
EM FERRO FUNDIDO
PARA ÁGUAS PLUVIAIS
FORNECIMENTO E INSTALAÇÃO</t>
  </si>
  <si>
    <t>20.03.05.02</t>
  </si>
  <si>
    <t>CAIXA DE INFILTRAÇÃO, DIM. INTERNAS: 100x100x60cm
EM ALVENARIA COM BLOCOS DE CONCRETO
COM FIUNDO EM BRITA
PARA DRENAGEM
ESCAVAÇÃO E CONFECÇÃO</t>
  </si>
  <si>
    <t>20.03.05.03</t>
  </si>
  <si>
    <t>TAMPÃO, DIM.: 600mm
ARTICULADO
DE FERRO FUNDIDO
CLASSE B125
CARGA MAXIMA DE 12,5t
COM INSCRIÇÃO DE REDE DE DRENAGEM
COM BASE E REQUADRO
FORNECIMENTO E ASSENTAMENTO</t>
  </si>
  <si>
    <t>20.04</t>
  </si>
  <si>
    <t>SISTEMA DE DRENOS DOS EQUIPAMENTOS DE CLIMATIZACAO</t>
  </si>
  <si>
    <t>20.04.01</t>
  </si>
  <si>
    <t>TUBO, DE Ø25mm
PARA DRENO
EM PVC
SOLDÁVEL
COM ACESSÓRIOS
FORNECIMENTO E INSTALAÇÃO</t>
  </si>
  <si>
    <t>20.04.02</t>
  </si>
  <si>
    <t>20.04.03</t>
  </si>
  <si>
    <t>LUVA, Ø25mm
PARA ÁGUA FRIA 
EM PVC RÍGIDO
SOLDÁVEL
FORNECIMENTO E INSTALAÇÃO</t>
  </si>
  <si>
    <t>20.04.04</t>
  </si>
  <si>
    <t>TUBO DE ISOLAMENTO TÉRMICO, DE Ø1"
PARA DRENO
EM BORRACHA ELASTOMÉRICA
ELASTÔMERO EXTRUSADO EXPANDIDO DE ESTRUTURA CELULAR FECHADA
REF.: MOD.: K-FLEX ST,  FAB.: K-FLEX OU EQUIVALENTE TÉCNICO
FORNECIMENTO E INSTALAÇÃO</t>
  </si>
  <si>
    <t>LIMPEZA, SERVIÇOS FINAIS E DESMOBILIZAÇÃO</t>
  </si>
  <si>
    <t>21.01</t>
  </si>
  <si>
    <t>LIMPEZA</t>
  </si>
  <si>
    <t>21.01.01</t>
  </si>
  <si>
    <t>LIMPEZA DIARIA PERMAMENTE NA OBRA</t>
  </si>
  <si>
    <t>21.02</t>
  </si>
  <si>
    <t>SERVIÇOS FINAIS</t>
  </si>
  <si>
    <t>21.02.01</t>
  </si>
  <si>
    <t>LIMPEZA FINAL DE OBRA</t>
  </si>
  <si>
    <t>21.03</t>
  </si>
  <si>
    <t>DESMOBILIZAÇÃO</t>
  </si>
  <si>
    <t>21.03.01</t>
  </si>
  <si>
    <t>MÃO DE OBRA AUXILIAR PARA DESMOBILIZAÇÃO</t>
  </si>
  <si>
    <t>21.03.02</t>
  </si>
  <si>
    <t>CAMINHÃO PARA TRANSPORTE DE DESMOBILIZAÇÃO DE OBRA</t>
  </si>
  <si>
    <t>Total Geral com BDI ===&gt;</t>
  </si>
  <si>
    <t>NOTAS:</t>
  </si>
  <si>
    <t xml:space="preserve">1) Esta planilha orçamentária é referencial e orientativa, lembrando que são prioritárias as informações contidas nos projetos e memoriais técnicos. Serviços não constantes nesta planilha, variações de quantitativo e/ou outras divergências não servirão como justificativa para possíveis aditivos após a contratação, devendo haver questionamento da LICITANTE junto à CONTRATANTE dentro do prazo previsto no processo licitatório.
</t>
  </si>
  <si>
    <t>2) Composição Fonte SBC: são composições referenciadas e/ou retiradas da base de dados do Informativo SBC (http://www.informativosbc.com.br)</t>
  </si>
  <si>
    <t>4) Composições Fonte PINI: são composições referenciadas e/ou retiradas da base de dados TCPO - Tabelas de Composição de Preços para Orçamentos, da PINI.</t>
  </si>
  <si>
    <t>5) Composições Fonte NOVACAP: são composições referenciadas e/ou retiradas da base de dados da NOVACAP - Companhia Urbanizadora da Nova Capital do Brasil.</t>
  </si>
  <si>
    <t>6) Composições Fonte ORSE: são composições referenciadas e/ou retiradas da base de dados ORSE - Sistema de Orçamento de Obras de Sergipe, da CEHOP.</t>
  </si>
  <si>
    <t>7) Composições Fonte SEINFRA: são composições referenciadas e/ou retiradas da base de dados SEINFRA - Secretaria da Infraestrutura Governo do Estado do Ceará.</t>
  </si>
  <si>
    <t>8) Composições Fonte SICRO: são composições referenciadas e/ou retiradas da base de dados do SICRO - Sistema de Custos Referenciais de Obras, do Departamento Nacional de Infraestrutura de Transportes DNIT.</t>
  </si>
  <si>
    <t>9) Utilizado o regime de encargos com desoneração na composição de custos de mão de obra, sendo 87,82% para horista e 50,32% para mensalista, conforme demonstrado na planilha de encargos sociais de mão obra.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</si>
</sst>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\ ;\-#,##0.00\ ;&quot; -&quot;#\ ;@\ "/>
    <numFmt numFmtId="165" formatCode="#,##0.00_ ;\-#,##0.00\ "/>
    <numFmt numFmtId="166" formatCode="_-* #,##0.00_-;\-* #,##0.00_-;_-* \-??_-;_-@_-"/>
    <numFmt numFmtId="167" formatCode="0.00000"/>
    <numFmt numFmtId="168" formatCode="00"/>
    <numFmt numFmtId="169" formatCode="_(&quot;$&quot;* #,##0.00_);_(&quot;$&quot;* \(#,##0.00\);_(&quot;$&quot;* &quot;-&quot;??_);_(@_)"/>
    <numFmt numFmtId="170" formatCode="0.000%"/>
    <numFmt numFmtId="171" formatCode="0.0000%"/>
    <numFmt numFmtId="172" formatCode="&quot;R$ &quot;#,##0_);[Red]\(&quot;R$ &quot;#,##0\)"/>
    <numFmt numFmtId="173" formatCode="_-&quot;R$ &quot;* #,##0.00_-;&quot;-R$ &quot;* #,##0.00_-;_-&quot;R$ &quot;* \-??_-;_-@_-"/>
    <numFmt numFmtId="174" formatCode="&quot;R$ &quot;#,##0_);&quot;(R$ &quot;#,##0\)"/>
  </numFmts>
  <fonts count="7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9"/>
      <color indexed="8"/>
      <name val="Arial"/>
      <family val="2"/>
    </font>
    <font>
      <sz val="10"/>
      <color indexed="8"/>
      <name val="MS Sans Serif"/>
    </font>
    <font>
      <b/>
      <sz val="16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color indexed="10"/>
      <name val="Calibri"/>
      <family val="2"/>
    </font>
    <font>
      <sz val="11"/>
      <color indexed="19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4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2"/>
      <color indexed="24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9"/>
      <color indexed="8"/>
      <name val="Arial"/>
      <family val="2"/>
    </font>
  </fonts>
  <fills count="70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3B60FF"/>
        <bgColor indexed="55"/>
      </patternFill>
    </fill>
    <fill>
      <patternFill patternType="solid">
        <fgColor rgb="FF3B60FF"/>
        <bgColor indexed="22"/>
      </patternFill>
    </fill>
    <fill>
      <patternFill patternType="solid">
        <fgColor rgb="FF3B60FF"/>
        <bgColor indexed="31"/>
      </patternFill>
    </fill>
    <fill>
      <patternFill patternType="solid">
        <fgColor rgb="FF859CFF"/>
        <bgColor indexed="22"/>
      </patternFill>
    </fill>
    <fill>
      <patternFill patternType="solid">
        <fgColor rgb="FF859CFF"/>
        <bgColor indexed="31"/>
      </patternFill>
    </fill>
    <fill>
      <patternFill patternType="solid">
        <fgColor rgb="FF859CFF"/>
        <bgColor indexed="42"/>
      </patternFill>
    </fill>
    <fill>
      <patternFill patternType="solid">
        <fgColor rgb="FF3B60FF"/>
        <bgColor indexed="23"/>
      </patternFill>
    </fill>
    <fill>
      <patternFill patternType="solid">
        <fgColor rgb="FF3B60FF"/>
        <bgColor indexed="64"/>
      </patternFill>
    </fill>
    <fill>
      <patternFill patternType="solid">
        <fgColor rgb="FF859CFF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thin">
        <color indexed="49"/>
      </bottom>
      <diagonal/>
    </border>
    <border>
      <left/>
      <right/>
      <top/>
      <bottom style="thin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theme="3" tint="0.79998168889431442"/>
      </bottom>
      <diagonal/>
    </border>
    <border>
      <left/>
      <right/>
      <top/>
      <bottom style="thin">
        <color theme="3" tint="0.59996337778862885"/>
      </bottom>
      <diagonal/>
    </border>
    <border>
      <left style="thin">
        <color indexed="64"/>
      </left>
      <right style="thin">
        <color indexed="64"/>
      </right>
      <top style="thin">
        <color theme="3" tint="0.79998168889431442"/>
      </top>
      <bottom style="thin">
        <color theme="3" tint="0.79998168889431442"/>
      </bottom>
      <diagonal/>
    </border>
    <border>
      <left/>
      <right style="thin">
        <color indexed="64"/>
      </right>
      <top/>
      <bottom style="thin">
        <color theme="3" tint="0.79998168889431442"/>
      </bottom>
      <diagonal/>
    </border>
    <border>
      <left/>
      <right/>
      <top/>
      <bottom style="thin">
        <color rgb="FFB7BEFF"/>
      </bottom>
      <diagonal/>
    </border>
    <border>
      <left/>
      <right/>
      <top style="thin">
        <color rgb="FFB7BEFF"/>
      </top>
      <bottom style="thin">
        <color rgb="FFB7BEFF"/>
      </bottom>
      <diagonal/>
    </border>
    <border>
      <left style="thin">
        <color indexed="64"/>
      </left>
      <right style="thin">
        <color indexed="64"/>
      </right>
      <top style="thin">
        <color rgb="FF859CFF"/>
      </top>
      <bottom style="thin">
        <color rgb="FF859CFF"/>
      </bottom>
      <diagonal/>
    </border>
    <border>
      <left/>
      <right/>
      <top/>
      <bottom style="thin">
        <color rgb="FF859CFF"/>
      </bottom>
      <diagonal/>
    </border>
    <border>
      <left/>
      <right/>
      <top style="thin">
        <color rgb="FF859CFF"/>
      </top>
      <bottom style="thin">
        <color rgb="FF859CFF"/>
      </bottom>
      <diagonal/>
    </border>
  </borders>
  <cellStyleXfs count="207">
    <xf numFmtId="0" fontId="0" fillId="0" borderId="0"/>
    <xf numFmtId="0" fontId="21" fillId="0" borderId="0"/>
    <xf numFmtId="164" fontId="21" fillId="0" borderId="0" applyFill="0" applyBorder="0" applyAlignment="0" applyProtection="0"/>
    <xf numFmtId="0" fontId="12" fillId="0" borderId="0"/>
    <xf numFmtId="9" fontId="21" fillId="0" borderId="0" applyFill="0" applyBorder="0" applyAlignment="0" applyProtection="0"/>
    <xf numFmtId="9" fontId="21" fillId="0" borderId="0" applyFill="0" applyBorder="0" applyAlignment="0" applyProtection="0"/>
    <xf numFmtId="39" fontId="21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1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1" applyNumberFormat="0" applyFill="0" applyAlignment="0" applyProtection="0"/>
    <xf numFmtId="0" fontId="13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2" applyNumberFormat="0" applyFill="0" applyAlignment="0" applyProtection="0"/>
    <xf numFmtId="164" fontId="21" fillId="0" borderId="0" applyFill="0" applyBorder="0" applyAlignment="0" applyProtection="0"/>
    <xf numFmtId="166" fontId="21" fillId="0" borderId="0" applyFill="0" applyBorder="0" applyAlignment="0" applyProtection="0"/>
    <xf numFmtId="0" fontId="11" fillId="0" borderId="0"/>
    <xf numFmtId="0" fontId="10" fillId="0" borderId="0"/>
    <xf numFmtId="0" fontId="24" fillId="0" borderId="0"/>
    <xf numFmtId="0" fontId="9" fillId="0" borderId="0"/>
    <xf numFmtId="0" fontId="28" fillId="0" borderId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11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2" borderId="0" applyNumberFormat="0" applyBorder="0" applyAlignment="0" applyProtection="0"/>
    <xf numFmtId="0" fontId="12" fillId="6" borderId="0" applyNumberFormat="0" applyBorder="0" applyAlignment="0" applyProtection="0"/>
    <xf numFmtId="0" fontId="12" fillId="9" borderId="0" applyNumberFormat="0" applyBorder="0" applyAlignment="0" applyProtection="0"/>
    <xf numFmtId="0" fontId="12" fillId="13" borderId="0" applyNumberFormat="0" applyBorder="0" applyAlignment="0" applyProtection="0"/>
    <xf numFmtId="0" fontId="12" fillId="7" borderId="0" applyNumberFormat="0" applyBorder="0" applyAlignment="0" applyProtection="0"/>
    <xf numFmtId="0" fontId="12" fillId="10" borderId="0" applyNumberFormat="0" applyBorder="0" applyAlignment="0" applyProtection="0"/>
    <xf numFmtId="0" fontId="12" fillId="14" borderId="0" applyNumberFormat="0" applyBorder="0" applyAlignment="0" applyProtection="0"/>
    <xf numFmtId="0" fontId="12" fillId="4" borderId="0" applyNumberFormat="0" applyBorder="0" applyAlignment="0" applyProtection="0"/>
    <xf numFmtId="0" fontId="12" fillId="7" borderId="0" applyNumberFormat="0" applyBorder="0" applyAlignment="0" applyProtection="0"/>
    <xf numFmtId="0" fontId="12" fillId="11" borderId="0" applyNumberFormat="0" applyBorder="0" applyAlignment="0" applyProtection="0"/>
    <xf numFmtId="0" fontId="29" fillId="15" borderId="0" applyNumberFormat="0" applyBorder="0" applyAlignment="0" applyProtection="0"/>
    <xf numFmtId="0" fontId="29" fillId="10" borderId="0" applyNumberFormat="0" applyBorder="0" applyAlignment="0" applyProtection="0"/>
    <xf numFmtId="0" fontId="29" fillId="12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7" borderId="0" applyNumberFormat="0" applyBorder="0" applyAlignment="0" applyProtection="0"/>
    <xf numFmtId="0" fontId="29" fillId="19" borderId="0" applyNumberFormat="0" applyBorder="0" applyAlignment="0" applyProtection="0"/>
    <xf numFmtId="0" fontId="29" fillId="13" borderId="0" applyNumberFormat="0" applyBorder="0" applyAlignment="0" applyProtection="0"/>
    <xf numFmtId="0" fontId="29" fillId="4" borderId="0" applyNumberFormat="0" applyBorder="0" applyAlignment="0" applyProtection="0"/>
    <xf numFmtId="0" fontId="29" fillId="7" borderId="0" applyNumberFormat="0" applyBorder="0" applyAlignment="0" applyProtection="0"/>
    <xf numFmtId="0" fontId="29" fillId="10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2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9" borderId="0" applyNumberFormat="0" applyBorder="0" applyAlignment="0" applyProtection="0"/>
    <xf numFmtId="0" fontId="30" fillId="4" borderId="0" applyNumberFormat="0" applyBorder="0" applyAlignment="0" applyProtection="0"/>
    <xf numFmtId="0" fontId="34" fillId="7" borderId="0" applyNumberFormat="0" applyBorder="0" applyAlignment="0" applyProtection="0"/>
    <xf numFmtId="0" fontId="31" fillId="23" borderId="26" applyNumberFormat="0" applyAlignment="0" applyProtection="0"/>
    <xf numFmtId="0" fontId="43" fillId="24" borderId="26" applyNumberFormat="0" applyAlignment="0" applyProtection="0"/>
    <xf numFmtId="0" fontId="32" fillId="25" borderId="27" applyNumberFormat="0" applyAlignment="0" applyProtection="0"/>
    <xf numFmtId="0" fontId="42" fillId="0" borderId="28" applyNumberFormat="0" applyFill="0" applyAlignment="0" applyProtection="0"/>
    <xf numFmtId="0" fontId="32" fillId="25" borderId="27" applyNumberFormat="0" applyAlignment="0" applyProtection="0"/>
    <xf numFmtId="0" fontId="29" fillId="26" borderId="0" applyNumberFormat="0" applyBorder="0" applyAlignment="0" applyProtection="0"/>
    <xf numFmtId="0" fontId="29" fillId="19" borderId="0" applyNumberFormat="0" applyBorder="0" applyAlignment="0" applyProtection="0"/>
    <xf numFmtId="0" fontId="29" fillId="13" borderId="0" applyNumberFormat="0" applyBorder="0" applyAlignment="0" applyProtection="0"/>
    <xf numFmtId="0" fontId="29" fillId="27" borderId="0" applyNumberFormat="0" applyBorder="0" applyAlignment="0" applyProtection="0"/>
    <xf numFmtId="0" fontId="29" fillId="17" borderId="0" applyNumberFormat="0" applyBorder="0" applyAlignment="0" applyProtection="0"/>
    <xf numFmtId="0" fontId="29" fillId="21" borderId="0" applyNumberFormat="0" applyBorder="0" applyAlignment="0" applyProtection="0"/>
    <xf numFmtId="0" fontId="37" fillId="14" borderId="26" applyNumberFormat="0" applyAlignment="0" applyProtection="0"/>
    <xf numFmtId="0" fontId="12" fillId="0" borderId="0"/>
    <xf numFmtId="0" fontId="33" fillId="0" borderId="0" applyNumberFormat="0" applyFill="0" applyBorder="0" applyAlignment="0" applyProtection="0"/>
    <xf numFmtId="0" fontId="34" fillId="5" borderId="0" applyNumberFormat="0" applyBorder="0" applyAlignment="0" applyProtection="0"/>
    <xf numFmtId="0" fontId="16" fillId="0" borderId="29" applyNumberFormat="0" applyFill="0" applyAlignment="0" applyProtection="0"/>
    <xf numFmtId="0" fontId="35" fillId="0" borderId="30" applyNumberFormat="0" applyFill="0" applyAlignment="0" applyProtection="0"/>
    <xf numFmtId="0" fontId="36" fillId="0" borderId="31" applyNumberFormat="0" applyFill="0" applyAlignment="0" applyProtection="0"/>
    <xf numFmtId="0" fontId="36" fillId="0" borderId="0" applyNumberFormat="0" applyFill="0" applyBorder="0" applyAlignment="0" applyProtection="0"/>
    <xf numFmtId="0" fontId="30" fillId="6" borderId="0" applyNumberFormat="0" applyBorder="0" applyAlignment="0" applyProtection="0"/>
    <xf numFmtId="0" fontId="37" fillId="8" borderId="26" applyNumberFormat="0" applyAlignment="0" applyProtection="0"/>
    <xf numFmtId="0" fontId="38" fillId="0" borderId="32" applyNumberFormat="0" applyFill="0" applyAlignment="0" applyProtection="0"/>
    <xf numFmtId="169" fontId="28" fillId="0" borderId="0" applyFont="0" applyFill="0" applyBorder="0" applyAlignment="0" applyProtection="0"/>
    <xf numFmtId="0" fontId="44" fillId="14" borderId="0" applyNumberFormat="0" applyBorder="0" applyAlignment="0" applyProtection="0"/>
    <xf numFmtId="0" fontId="39" fillId="14" borderId="0" applyNumberFormat="0" applyBorder="0" applyAlignment="0" applyProtection="0"/>
    <xf numFmtId="0" fontId="8" fillId="0" borderId="0"/>
    <xf numFmtId="0" fontId="28" fillId="11" borderId="33" applyNumberFormat="0" applyFont="0" applyAlignment="0" applyProtection="0"/>
    <xf numFmtId="0" fontId="12" fillId="11" borderId="33" applyNumberFormat="0" applyFont="0" applyAlignment="0" applyProtection="0"/>
    <xf numFmtId="0" fontId="40" fillId="23" borderId="34" applyNumberFormat="0" applyAlignment="0" applyProtection="0"/>
    <xf numFmtId="0" fontId="40" fillId="24" borderId="34" applyNumberFormat="0" applyAlignment="0" applyProtection="0"/>
    <xf numFmtId="0" fontId="4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35" applyNumberFormat="0" applyFill="0" applyAlignment="0" applyProtection="0"/>
    <xf numFmtId="0" fontId="45" fillId="0" borderId="36" applyNumberFormat="0" applyFill="0" applyAlignment="0" applyProtection="0"/>
    <xf numFmtId="0" fontId="46" fillId="0" borderId="37" applyNumberFormat="0" applyFill="0" applyAlignment="0" applyProtection="0"/>
    <xf numFmtId="0" fontId="46" fillId="0" borderId="0" applyNumberFormat="0" applyFill="0" applyBorder="0" applyAlignment="0" applyProtection="0"/>
    <xf numFmtId="0" fontId="41" fillId="0" borderId="38" applyNumberFormat="0" applyFill="0" applyAlignment="0" applyProtection="0"/>
    <xf numFmtId="43" fontId="28" fillId="0" borderId="0" applyFont="0" applyFill="0" applyBorder="0" applyAlignment="0" applyProtection="0"/>
    <xf numFmtId="0" fontId="42" fillId="0" borderId="0" applyNumberFormat="0" applyFill="0" applyBorder="0" applyAlignment="0" applyProtection="0"/>
    <xf numFmtId="169" fontId="21" fillId="0" borderId="0" applyFont="0" applyFill="0" applyBorder="0" applyAlignment="0" applyProtection="0"/>
    <xf numFmtId="0" fontId="21" fillId="11" borderId="33" applyNumberFormat="0" applyFont="0" applyAlignment="0" applyProtection="0"/>
    <xf numFmtId="43" fontId="21" fillId="0" borderId="0" applyFont="0" applyFill="0" applyBorder="0" applyAlignment="0" applyProtection="0"/>
    <xf numFmtId="0" fontId="49" fillId="0" borderId="0"/>
    <xf numFmtId="169" fontId="49" fillId="0" borderId="0" applyFont="0" applyFill="0" applyBorder="0" applyAlignment="0" applyProtection="0"/>
    <xf numFmtId="0" fontId="7" fillId="0" borderId="0"/>
    <xf numFmtId="0" fontId="49" fillId="11" borderId="33" applyNumberFormat="0" applyFont="0" applyAlignment="0" applyProtection="0"/>
    <xf numFmtId="43" fontId="49" fillId="0" borderId="0" applyFont="0" applyFill="0" applyBorder="0" applyAlignment="0" applyProtection="0"/>
    <xf numFmtId="0" fontId="21" fillId="0" borderId="0"/>
    <xf numFmtId="9" fontId="6" fillId="0" borderId="0" applyFont="0" applyFill="0" applyBorder="0" applyAlignment="0" applyProtection="0"/>
    <xf numFmtId="4" fontId="52" fillId="0" borderId="0">
      <alignment vertical="center" wrapText="1"/>
      <protection locked="0"/>
    </xf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43" applyNumberFormat="0" applyFill="0" applyAlignment="0" applyProtection="0"/>
    <xf numFmtId="0" fontId="55" fillId="0" borderId="44" applyNumberFormat="0" applyFill="0" applyAlignment="0" applyProtection="0"/>
    <xf numFmtId="0" fontId="56" fillId="0" borderId="45" applyNumberFormat="0" applyFill="0" applyAlignment="0" applyProtection="0"/>
    <xf numFmtId="0" fontId="56" fillId="0" borderId="0" applyNumberFormat="0" applyFill="0" applyBorder="0" applyAlignment="0" applyProtection="0"/>
    <xf numFmtId="0" fontId="57" fillId="30" borderId="0" applyNumberFormat="0" applyBorder="0" applyAlignment="0" applyProtection="0"/>
    <xf numFmtId="0" fontId="58" fillId="31" borderId="0" applyNumberFormat="0" applyBorder="0" applyAlignment="0" applyProtection="0"/>
    <xf numFmtId="0" fontId="59" fillId="32" borderId="0" applyNumberFormat="0" applyBorder="0" applyAlignment="0" applyProtection="0"/>
    <xf numFmtId="0" fontId="60" fillId="33" borderId="46" applyNumberFormat="0" applyAlignment="0" applyProtection="0"/>
    <xf numFmtId="0" fontId="61" fillId="34" borderId="47" applyNumberFormat="0" applyAlignment="0" applyProtection="0"/>
    <xf numFmtId="0" fontId="62" fillId="34" borderId="46" applyNumberFormat="0" applyAlignment="0" applyProtection="0"/>
    <xf numFmtId="0" fontId="63" fillId="0" borderId="48" applyNumberFormat="0" applyFill="0" applyAlignment="0" applyProtection="0"/>
    <xf numFmtId="0" fontId="64" fillId="35" borderId="49" applyNumberFormat="0" applyAlignment="0" applyProtection="0"/>
    <xf numFmtId="0" fontId="65" fillId="0" borderId="0" applyNumberFormat="0" applyFill="0" applyBorder="0" applyAlignment="0" applyProtection="0"/>
    <xf numFmtId="0" fontId="21" fillId="36" borderId="50" applyNumberFormat="0" applyFont="0" applyAlignment="0" applyProtection="0"/>
    <xf numFmtId="0" fontId="66" fillId="0" borderId="0" applyNumberFormat="0" applyFill="0" applyBorder="0" applyAlignment="0" applyProtection="0"/>
    <xf numFmtId="0" fontId="67" fillId="0" borderId="51" applyNumberFormat="0" applyFill="0" applyAlignment="0" applyProtection="0"/>
    <xf numFmtId="0" fontId="68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68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3" borderId="0" applyNumberFormat="0" applyBorder="0" applyAlignment="0" applyProtection="0"/>
    <xf numFmtId="0" fontId="4" fillId="44" borderId="0" applyNumberFormat="0" applyBorder="0" applyAlignment="0" applyProtection="0"/>
    <xf numFmtId="0" fontId="68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7" borderId="0" applyNumberFormat="0" applyBorder="0" applyAlignment="0" applyProtection="0"/>
    <xf numFmtId="0" fontId="4" fillId="48" borderId="0" applyNumberFormat="0" applyBorder="0" applyAlignment="0" applyProtection="0"/>
    <xf numFmtId="0" fontId="68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1" borderId="0" applyNumberFormat="0" applyBorder="0" applyAlignment="0" applyProtection="0"/>
    <xf numFmtId="0" fontId="4" fillId="52" borderId="0" applyNumberFormat="0" applyBorder="0" applyAlignment="0" applyProtection="0"/>
    <xf numFmtId="0" fontId="68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55" borderId="0" applyNumberFormat="0" applyBorder="0" applyAlignment="0" applyProtection="0"/>
    <xf numFmtId="0" fontId="4" fillId="56" borderId="0" applyNumberFormat="0" applyBorder="0" applyAlignment="0" applyProtection="0"/>
    <xf numFmtId="0" fontId="68" fillId="57" borderId="0" applyNumberFormat="0" applyBorder="0" applyAlignment="0" applyProtection="0"/>
    <xf numFmtId="0" fontId="4" fillId="58" borderId="0" applyNumberFormat="0" applyBorder="0" applyAlignment="0" applyProtection="0"/>
    <xf numFmtId="0" fontId="4" fillId="59" borderId="0" applyNumberFormat="0" applyBorder="0" applyAlignment="0" applyProtection="0"/>
    <xf numFmtId="0" fontId="4" fillId="60" borderId="0" applyNumberFormat="0" applyBorder="0" applyAlignment="0" applyProtection="0"/>
    <xf numFmtId="0" fontId="3" fillId="0" borderId="0"/>
    <xf numFmtId="0" fontId="21" fillId="0" borderId="0"/>
    <xf numFmtId="172" fontId="21" fillId="0" borderId="0" applyFill="0" applyBorder="0" applyAlignment="0" applyProtection="0"/>
    <xf numFmtId="174" fontId="21" fillId="0" borderId="0" applyFill="0" applyBorder="0" applyAlignment="0" applyProtection="0"/>
    <xf numFmtId="44" fontId="2" fillId="0" borderId="0" applyFont="0" applyFill="0" applyBorder="0" applyAlignment="0" applyProtection="0"/>
    <xf numFmtId="173" fontId="21" fillId="0" borderId="0" applyFill="0" applyBorder="0" applyAlignment="0" applyProtection="0"/>
    <xf numFmtId="44" fontId="12" fillId="0" borderId="0" applyFont="0" applyFill="0" applyBorder="0" applyAlignment="0" applyProtection="0"/>
    <xf numFmtId="0" fontId="2" fillId="0" borderId="0"/>
    <xf numFmtId="0" fontId="12" fillId="0" borderId="0"/>
    <xf numFmtId="0" fontId="2" fillId="0" borderId="0"/>
    <xf numFmtId="0" fontId="21" fillId="0" borderId="0"/>
    <xf numFmtId="0" fontId="21" fillId="0" borderId="0"/>
    <xf numFmtId="0" fontId="69" fillId="0" borderId="0"/>
    <xf numFmtId="0" fontId="21" fillId="0" borderId="0"/>
    <xf numFmtId="0" fontId="2" fillId="0" borderId="0"/>
    <xf numFmtId="0" fontId="12" fillId="0" borderId="0"/>
    <xf numFmtId="9" fontId="2" fillId="0" borderId="0" applyFont="0" applyFill="0" applyBorder="0" applyAlignment="0" applyProtection="0"/>
    <xf numFmtId="9" fontId="21" fillId="0" borderId="0" applyFill="0" applyBorder="0" applyAlignment="0" applyProtection="0"/>
    <xf numFmtId="9" fontId="2" fillId="0" borderId="0" applyFont="0" applyFill="0" applyBorder="0" applyAlignment="0" applyProtection="0"/>
    <xf numFmtId="168" fontId="21" fillId="0" borderId="0" applyFill="0" applyBorder="0" applyAlignment="0" applyProtection="0"/>
    <xf numFmtId="166" fontId="21" fillId="0" borderId="0" applyFill="0" applyBorder="0" applyAlignment="0" applyProtection="0"/>
    <xf numFmtId="0" fontId="16" fillId="0" borderId="2" applyNumberFormat="0" applyFill="0" applyAlignment="0" applyProtection="0"/>
    <xf numFmtId="0" fontId="15" fillId="0" borderId="0" applyNumberForma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</cellStyleXfs>
  <cellXfs count="210">
    <xf numFmtId="0" fontId="0" fillId="0" borderId="0" xfId="0"/>
    <xf numFmtId="0" fontId="18" fillId="0" borderId="0" xfId="0" applyFont="1" applyAlignment="1">
      <alignment vertical="center"/>
    </xf>
    <xf numFmtId="4" fontId="18" fillId="0" borderId="0" xfId="0" applyNumberFormat="1" applyFont="1" applyAlignment="1">
      <alignment horizontal="center" vertical="center"/>
    </xf>
    <xf numFmtId="4" fontId="18" fillId="0" borderId="0" xfId="0" applyNumberFormat="1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2" fontId="0" fillId="0" borderId="0" xfId="0" applyNumberFormat="1" applyAlignment="1">
      <alignment vertical="center"/>
    </xf>
    <xf numFmtId="10" fontId="0" fillId="0" borderId="0" xfId="0" applyNumberFormat="1" applyAlignment="1">
      <alignment vertical="center"/>
    </xf>
    <xf numFmtId="49" fontId="0" fillId="28" borderId="0" xfId="0" applyNumberFormat="1" applyFill="1" applyAlignment="1">
      <alignment horizontal="center" vertical="center" wrapText="1"/>
    </xf>
    <xf numFmtId="165" fontId="0" fillId="0" borderId="0" xfId="0" applyNumberFormat="1" applyAlignment="1">
      <alignment vertical="center" wrapText="1"/>
    </xf>
    <xf numFmtId="4" fontId="0" fillId="0" borderId="0" xfId="0" applyNumberFormat="1" applyAlignment="1">
      <alignment vertical="center" wrapText="1"/>
    </xf>
    <xf numFmtId="0" fontId="0" fillId="28" borderId="0" xfId="0" applyFill="1" applyAlignment="1">
      <alignment vertical="center"/>
    </xf>
    <xf numFmtId="2" fontId="0" fillId="0" borderId="0" xfId="0" applyNumberFormat="1" applyAlignment="1">
      <alignment horizontal="right" vertical="center" wrapText="1"/>
    </xf>
    <xf numFmtId="4" fontId="47" fillId="2" borderId="9" xfId="0" applyNumberFormat="1" applyFont="1" applyFill="1" applyBorder="1" applyAlignment="1">
      <alignment horizontal="right" vertical="center" indent="1"/>
    </xf>
    <xf numFmtId="49" fontId="17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" fontId="18" fillId="0" borderId="13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171" fontId="0" fillId="0" borderId="0" xfId="4" applyNumberFormat="1" applyFont="1" applyFill="1" applyBorder="1" applyAlignment="1">
      <alignment vertical="center"/>
    </xf>
    <xf numFmtId="4" fontId="0" fillId="0" borderId="0" xfId="4" applyNumberFormat="1" applyFont="1" applyFill="1" applyBorder="1" applyAlignment="1">
      <alignment vertical="center"/>
    </xf>
    <xf numFmtId="171" fontId="0" fillId="0" borderId="0" xfId="4" applyNumberFormat="1" applyFont="1" applyBorder="1" applyAlignment="1">
      <alignment vertical="center"/>
    </xf>
    <xf numFmtId="4" fontId="0" fillId="0" borderId="0" xfId="4" applyNumberFormat="1" applyFont="1" applyBorder="1" applyAlignment="1">
      <alignment vertical="center"/>
    </xf>
    <xf numFmtId="4" fontId="47" fillId="29" borderId="42" xfId="35" applyNumberFormat="1" applyFont="1" applyFill="1" applyBorder="1" applyAlignment="1" applyProtection="1">
      <alignment vertical="center" wrapText="1"/>
    </xf>
    <xf numFmtId="4" fontId="0" fillId="28" borderId="0" xfId="0" applyNumberFormat="1" applyFill="1" applyAlignment="1">
      <alignment vertical="center"/>
    </xf>
    <xf numFmtId="4" fontId="17" fillId="0" borderId="3" xfId="35" applyNumberFormat="1" applyFont="1" applyFill="1" applyBorder="1" applyAlignment="1" applyProtection="1">
      <alignment horizontal="center" vertical="center" wrapText="1"/>
    </xf>
    <xf numFmtId="4" fontId="17" fillId="0" borderId="7" xfId="35" applyNumberFormat="1" applyFont="1" applyFill="1" applyBorder="1" applyAlignment="1" applyProtection="1">
      <alignment horizontal="center" vertical="center" wrapText="1"/>
    </xf>
    <xf numFmtId="0" fontId="26" fillId="0" borderId="0" xfId="0" applyFont="1" applyAlignment="1">
      <alignment vertical="center"/>
    </xf>
    <xf numFmtId="2" fontId="26" fillId="0" borderId="0" xfId="0" applyNumberFormat="1" applyFont="1" applyAlignment="1">
      <alignment vertical="center"/>
    </xf>
    <xf numFmtId="10" fontId="20" fillId="0" borderId="54" xfId="4" applyNumberFormat="1" applyFont="1" applyFill="1" applyBorder="1" applyAlignment="1">
      <alignment horizontal="center" vertical="center" wrapText="1"/>
    </xf>
    <xf numFmtId="2" fontId="20" fillId="0" borderId="54" xfId="36" applyNumberFormat="1" applyFont="1" applyFill="1" applyBorder="1" applyAlignment="1" applyProtection="1">
      <alignment horizontal="center" vertical="center"/>
    </xf>
    <xf numFmtId="0" fontId="17" fillId="0" borderId="0" xfId="0" applyFont="1" applyAlignment="1">
      <alignment horizontal="right" vertical="center"/>
    </xf>
    <xf numFmtId="9" fontId="20" fillId="0" borderId="0" xfId="0" applyNumberFormat="1" applyFont="1" applyAlignment="1">
      <alignment vertical="center"/>
    </xf>
    <xf numFmtId="0" fontId="0" fillId="28" borderId="0" xfId="0" applyFill="1" applyAlignment="1">
      <alignment vertical="center" wrapText="1"/>
    </xf>
    <xf numFmtId="0" fontId="20" fillId="0" borderId="24" xfId="0" applyFont="1" applyBorder="1" applyAlignment="1">
      <alignment vertical="center"/>
    </xf>
    <xf numFmtId="0" fontId="20" fillId="0" borderId="24" xfId="0" applyFont="1" applyBorder="1" applyAlignment="1">
      <alignment vertical="center" wrapText="1"/>
    </xf>
    <xf numFmtId="4" fontId="17" fillId="0" borderId="24" xfId="0" applyNumberFormat="1" applyFont="1" applyBorder="1" applyAlignment="1">
      <alignment vertical="center"/>
    </xf>
    <xf numFmtId="165" fontId="0" fillId="28" borderId="0" xfId="0" applyNumberFormat="1" applyFill="1" applyAlignment="1">
      <alignment vertical="center" wrapText="1"/>
    </xf>
    <xf numFmtId="49" fontId="0" fillId="0" borderId="55" xfId="0" applyNumberFormat="1" applyBorder="1" applyAlignment="1">
      <alignment horizontal="left" vertical="center" wrapText="1"/>
    </xf>
    <xf numFmtId="0" fontId="70" fillId="0" borderId="16" xfId="0" applyFont="1" applyBorder="1" applyAlignment="1">
      <alignment horizontal="left" vertical="center" wrapText="1"/>
    </xf>
    <xf numFmtId="0" fontId="70" fillId="0" borderId="16" xfId="0" applyFont="1" applyBorder="1" applyAlignment="1">
      <alignment horizontal="center" vertical="center"/>
    </xf>
    <xf numFmtId="4" fontId="0" fillId="0" borderId="16" xfId="0" applyNumberFormat="1" applyBorder="1" applyAlignment="1">
      <alignment vertical="center"/>
    </xf>
    <xf numFmtId="4" fontId="18" fillId="0" borderId="16" xfId="35" applyNumberFormat="1" applyFont="1" applyFill="1" applyBorder="1" applyAlignment="1" applyProtection="1">
      <alignment vertical="center"/>
    </xf>
    <xf numFmtId="4" fontId="18" fillId="0" borderId="16" xfId="0" applyNumberFormat="1" applyFont="1" applyBorder="1" applyAlignment="1">
      <alignment vertical="center"/>
    </xf>
    <xf numFmtId="170" fontId="21" fillId="0" borderId="17" xfId="4" applyNumberFormat="1" applyFill="1" applyBorder="1" applyAlignment="1" applyProtection="1">
      <alignment vertical="center"/>
    </xf>
    <xf numFmtId="0" fontId="70" fillId="0" borderId="0" xfId="0" applyFont="1" applyAlignment="1">
      <alignment horizontal="left" vertical="center" wrapText="1"/>
    </xf>
    <xf numFmtId="0" fontId="70" fillId="0" borderId="0" xfId="0" applyFont="1" applyAlignment="1">
      <alignment horizontal="center" vertical="center"/>
    </xf>
    <xf numFmtId="4" fontId="21" fillId="0" borderId="53" xfId="35" applyNumberFormat="1" applyFill="1" applyBorder="1" applyAlignment="1" applyProtection="1">
      <alignment vertical="center" wrapText="1"/>
    </xf>
    <xf numFmtId="4" fontId="17" fillId="0" borderId="53" xfId="35" applyNumberFormat="1" applyFont="1" applyFill="1" applyBorder="1" applyAlignment="1" applyProtection="1">
      <alignment vertical="center" wrapText="1"/>
    </xf>
    <xf numFmtId="170" fontId="17" fillId="0" borderId="56" xfId="4" applyNumberFormat="1" applyFont="1" applyFill="1" applyBorder="1" applyAlignment="1" applyProtection="1">
      <alignment vertical="center" wrapText="1"/>
    </xf>
    <xf numFmtId="0" fontId="20" fillId="0" borderId="13" xfId="0" applyFont="1" applyBorder="1" applyAlignment="1">
      <alignment vertical="center" wrapText="1"/>
    </xf>
    <xf numFmtId="0" fontId="20" fillId="0" borderId="13" xfId="0" applyFont="1" applyBorder="1" applyAlignment="1">
      <alignment vertical="center"/>
    </xf>
    <xf numFmtId="4" fontId="17" fillId="0" borderId="13" xfId="0" applyNumberFormat="1" applyFont="1" applyBorder="1" applyAlignment="1">
      <alignment vertical="center"/>
    </xf>
    <xf numFmtId="0" fontId="17" fillId="0" borderId="13" xfId="0" applyFont="1" applyBorder="1" applyAlignment="1">
      <alignment horizontal="right" vertical="center"/>
    </xf>
    <xf numFmtId="4" fontId="20" fillId="0" borderId="13" xfId="0" applyNumberFormat="1" applyFont="1" applyBorder="1" applyAlignment="1">
      <alignment vertical="center"/>
    </xf>
    <xf numFmtId="170" fontId="21" fillId="0" borderId="19" xfId="4" applyNumberFormat="1" applyBorder="1" applyAlignment="1">
      <alignment vertical="center"/>
    </xf>
    <xf numFmtId="4" fontId="22" fillId="0" borderId="0" xfId="0" applyNumberFormat="1" applyFont="1" applyAlignment="1">
      <alignment vertical="center"/>
    </xf>
    <xf numFmtId="4" fontId="18" fillId="0" borderId="0" xfId="0" applyNumberFormat="1" applyFont="1" applyAlignment="1">
      <alignment horizontal="right" vertical="center"/>
    </xf>
    <xf numFmtId="4" fontId="18" fillId="0" borderId="0" xfId="35" applyNumberFormat="1" applyFont="1" applyFill="1" applyBorder="1" applyAlignment="1" applyProtection="1">
      <alignment vertical="center"/>
    </xf>
    <xf numFmtId="171" fontId="21" fillId="0" borderId="0" xfId="4" applyNumberFormat="1" applyFill="1" applyBorder="1" applyAlignment="1" applyProtection="1">
      <alignment vertical="center"/>
    </xf>
    <xf numFmtId="0" fontId="0" fillId="0" borderId="0" xfId="0" applyAlignment="1">
      <alignment horizontal="left" vertical="top" wrapText="1"/>
    </xf>
    <xf numFmtId="171" fontId="0" fillId="0" borderId="0" xfId="0" applyNumberFormat="1" applyAlignment="1">
      <alignment vertical="center" wrapText="1"/>
    </xf>
    <xf numFmtId="4" fontId="0" fillId="28" borderId="0" xfId="0" applyNumberFormat="1" applyFill="1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0" fillId="0" borderId="0" xfId="0" applyAlignment="1" applyProtection="1">
      <alignment horizontal="right" vertical="center" wrapText="1"/>
      <protection locked="0"/>
    </xf>
    <xf numFmtId="4" fontId="0" fillId="0" borderId="0" xfId="0" applyNumberFormat="1" applyAlignment="1" applyProtection="1">
      <alignment vertical="center" wrapText="1"/>
      <protection locked="0"/>
    </xf>
    <xf numFmtId="4" fontId="0" fillId="0" borderId="0" xfId="0" applyNumberFormat="1" applyAlignment="1" applyProtection="1">
      <alignment vertical="center"/>
      <protection locked="0"/>
    </xf>
    <xf numFmtId="4" fontId="0" fillId="0" borderId="0" xfId="0" applyNumberFormat="1" applyAlignment="1" applyProtection="1">
      <alignment horizontal="center" vertical="center"/>
      <protection locked="0"/>
    </xf>
    <xf numFmtId="49" fontId="23" fillId="0" borderId="0" xfId="0" applyNumberFormat="1" applyFont="1" applyAlignment="1">
      <alignment horizontal="center" vertical="center" wrapText="1"/>
    </xf>
    <xf numFmtId="4" fontId="18" fillId="0" borderId="0" xfId="0" applyNumberFormat="1" applyFont="1" applyAlignment="1">
      <alignment horizontal="right" vertical="center" wrapText="1" indent="1"/>
    </xf>
    <xf numFmtId="4" fontId="27" fillId="0" borderId="0" xfId="0" applyNumberFormat="1" applyFont="1" applyAlignment="1">
      <alignment horizontal="right" vertical="center" wrapText="1" indent="1"/>
    </xf>
    <xf numFmtId="4" fontId="20" fillId="0" borderId="0" xfId="0" applyNumberFormat="1" applyFont="1" applyAlignment="1">
      <alignment horizontal="left" vertical="center" wrapText="1" indent="1"/>
    </xf>
    <xf numFmtId="4" fontId="17" fillId="0" borderId="0" xfId="0" applyNumberFormat="1" applyFont="1" applyAlignment="1">
      <alignment horizontal="right" vertical="center"/>
    </xf>
    <xf numFmtId="0" fontId="0" fillId="0" borderId="0" xfId="0" applyAlignment="1">
      <alignment horizontal="left" vertical="center"/>
    </xf>
    <xf numFmtId="10" fontId="0" fillId="28" borderId="0" xfId="0" applyNumberFormat="1" applyFill="1" applyAlignment="1">
      <alignment vertical="center"/>
    </xf>
    <xf numFmtId="4" fontId="20" fillId="0" borderId="57" xfId="0" applyNumberFormat="1" applyFont="1" applyBorder="1" applyAlignment="1">
      <alignment vertical="center"/>
    </xf>
    <xf numFmtId="14" fontId="20" fillId="0" borderId="57" xfId="0" applyNumberFormat="1" applyFont="1" applyBorder="1" applyAlignment="1">
      <alignment horizontal="right" vertical="center"/>
    </xf>
    <xf numFmtId="4" fontId="20" fillId="0" borderId="58" xfId="0" applyNumberFormat="1" applyFont="1" applyBorder="1" applyAlignment="1">
      <alignment vertical="center"/>
    </xf>
    <xf numFmtId="14" fontId="20" fillId="0" borderId="58" xfId="0" applyNumberFormat="1" applyFont="1" applyBorder="1" applyAlignment="1">
      <alignment horizontal="right" vertical="center"/>
    </xf>
    <xf numFmtId="0" fontId="25" fillId="61" borderId="0" xfId="0" applyFont="1" applyFill="1" applyAlignment="1">
      <alignment vertical="center"/>
    </xf>
    <xf numFmtId="0" fontId="25" fillId="61" borderId="0" xfId="0" applyFont="1" applyFill="1" applyAlignment="1">
      <alignment vertical="center" wrapText="1"/>
    </xf>
    <xf numFmtId="4" fontId="17" fillId="61" borderId="0" xfId="0" applyNumberFormat="1" applyFont="1" applyFill="1" applyAlignment="1">
      <alignment vertical="center"/>
    </xf>
    <xf numFmtId="4" fontId="25" fillId="61" borderId="0" xfId="0" applyNumberFormat="1" applyFont="1" applyFill="1" applyAlignment="1">
      <alignment vertical="center"/>
    </xf>
    <xf numFmtId="0" fontId="17" fillId="63" borderId="12" xfId="0" applyFont="1" applyFill="1" applyBorder="1" applyAlignment="1">
      <alignment vertical="center" wrapText="1"/>
    </xf>
    <xf numFmtId="4" fontId="17" fillId="63" borderId="12" xfId="0" applyNumberFormat="1" applyFont="1" applyFill="1" applyBorder="1" applyAlignment="1">
      <alignment horizontal="right" vertical="center" wrapText="1"/>
    </xf>
    <xf numFmtId="4" fontId="0" fillId="63" borderId="12" xfId="0" applyNumberFormat="1" applyFill="1" applyBorder="1" applyAlignment="1">
      <alignment vertical="center" wrapText="1"/>
    </xf>
    <xf numFmtId="170" fontId="17" fillId="63" borderId="12" xfId="0" applyNumberFormat="1" applyFont="1" applyFill="1" applyBorder="1" applyAlignment="1">
      <alignment vertical="center" wrapText="1"/>
    </xf>
    <xf numFmtId="49" fontId="0" fillId="0" borderId="59" xfId="0" applyNumberFormat="1" applyBorder="1" applyAlignment="1">
      <alignment horizontal="left" vertical="center" wrapText="1"/>
    </xf>
    <xf numFmtId="49" fontId="0" fillId="0" borderId="59" xfId="0" applyNumberFormat="1" applyBorder="1" applyAlignment="1">
      <alignment horizontal="center" vertical="center" wrapText="1"/>
    </xf>
    <xf numFmtId="4" fontId="22" fillId="0" borderId="59" xfId="0" applyNumberFormat="1" applyFont="1" applyBorder="1" applyAlignment="1">
      <alignment horizontal="right" vertical="center" wrapText="1"/>
    </xf>
    <xf numFmtId="4" fontId="0" fillId="0" borderId="59" xfId="0" applyNumberFormat="1" applyBorder="1" applyAlignment="1">
      <alignment horizontal="right" vertical="center" wrapText="1"/>
    </xf>
    <xf numFmtId="4" fontId="17" fillId="0" borderId="59" xfId="0" applyNumberFormat="1" applyFont="1" applyBorder="1" applyAlignment="1">
      <alignment horizontal="right" vertical="center" wrapText="1"/>
    </xf>
    <xf numFmtId="10" fontId="0" fillId="0" borderId="59" xfId="0" applyNumberFormat="1" applyBorder="1" applyAlignment="1">
      <alignment horizontal="center" vertical="center" wrapText="1"/>
    </xf>
    <xf numFmtId="170" fontId="0" fillId="0" borderId="59" xfId="0" applyNumberFormat="1" applyBorder="1" applyAlignment="1">
      <alignment horizontal="center" vertical="center" wrapText="1"/>
    </xf>
    <xf numFmtId="0" fontId="50" fillId="65" borderId="59" xfId="0" applyFont="1" applyFill="1" applyBorder="1" applyAlignment="1">
      <alignment vertical="center" wrapText="1"/>
    </xf>
    <xf numFmtId="4" fontId="50" fillId="65" borderId="59" xfId="0" applyNumberFormat="1" applyFont="1" applyFill="1" applyBorder="1" applyAlignment="1">
      <alignment horizontal="right" vertical="center" wrapText="1"/>
    </xf>
    <xf numFmtId="4" fontId="51" fillId="65" borderId="59" xfId="0" applyNumberFormat="1" applyFont="1" applyFill="1" applyBorder="1" applyAlignment="1">
      <alignment vertical="center" wrapText="1"/>
    </xf>
    <xf numFmtId="170" fontId="50" fillId="65" borderId="59" xfId="0" applyNumberFormat="1" applyFont="1" applyFill="1" applyBorder="1" applyAlignment="1">
      <alignment vertical="center" wrapText="1"/>
    </xf>
    <xf numFmtId="2" fontId="17" fillId="66" borderId="0" xfId="0" applyNumberFormat="1" applyFont="1" applyFill="1" applyAlignment="1">
      <alignment horizontal="left" vertical="center"/>
    </xf>
    <xf numFmtId="167" fontId="0" fillId="66" borderId="0" xfId="0" applyNumberFormat="1" applyFill="1" applyAlignment="1">
      <alignment horizontal="center" vertical="center"/>
    </xf>
    <xf numFmtId="4" fontId="0" fillId="66" borderId="0" xfId="0" applyNumberFormat="1" applyFill="1" applyAlignment="1">
      <alignment vertical="center"/>
    </xf>
    <xf numFmtId="2" fontId="0" fillId="66" borderId="0" xfId="0" applyNumberFormat="1" applyFill="1" applyAlignment="1">
      <alignment horizontal="left" vertical="center"/>
    </xf>
    <xf numFmtId="4" fontId="47" fillId="63" borderId="0" xfId="0" applyNumberFormat="1" applyFont="1" applyFill="1" applyAlignment="1">
      <alignment vertical="center"/>
    </xf>
    <xf numFmtId="167" fontId="20" fillId="63" borderId="0" xfId="0" applyNumberFormat="1" applyFont="1" applyFill="1" applyAlignment="1">
      <alignment horizontal="center" vertical="center"/>
    </xf>
    <xf numFmtId="4" fontId="20" fillId="63" borderId="0" xfId="0" applyNumberFormat="1" applyFont="1" applyFill="1" applyAlignment="1">
      <alignment vertical="center"/>
    </xf>
    <xf numFmtId="4" fontId="17" fillId="0" borderId="60" xfId="0" applyNumberFormat="1" applyFont="1" applyBorder="1" applyAlignment="1">
      <alignment vertical="center"/>
    </xf>
    <xf numFmtId="4" fontId="17" fillId="0" borderId="61" xfId="0" applyNumberFormat="1" applyFont="1" applyBorder="1" applyAlignment="1">
      <alignment vertical="center"/>
    </xf>
    <xf numFmtId="49" fontId="17" fillId="0" borderId="61" xfId="0" applyNumberFormat="1" applyFont="1" applyBorder="1" applyAlignment="1">
      <alignment horizontal="right" vertical="center"/>
    </xf>
    <xf numFmtId="49" fontId="23" fillId="0" borderId="60" xfId="0" applyNumberFormat="1" applyFont="1" applyBorder="1" applyAlignment="1">
      <alignment horizontal="center" vertical="center" wrapText="1"/>
    </xf>
    <xf numFmtId="0" fontId="20" fillId="0" borderId="60" xfId="0" applyFont="1" applyBorder="1" applyAlignment="1">
      <alignment horizontal="left" vertical="center" wrapText="1" indent="1"/>
    </xf>
    <xf numFmtId="4" fontId="18" fillId="0" borderId="60" xfId="0" applyNumberFormat="1" applyFont="1" applyBorder="1" applyAlignment="1">
      <alignment horizontal="right" vertical="center" wrapText="1" indent="1"/>
    </xf>
    <xf numFmtId="4" fontId="27" fillId="0" borderId="60" xfId="0" applyNumberFormat="1" applyFont="1" applyBorder="1" applyAlignment="1">
      <alignment horizontal="right" vertical="center" wrapText="1" indent="1"/>
    </xf>
    <xf numFmtId="10" fontId="20" fillId="0" borderId="60" xfId="4" applyNumberFormat="1" applyFont="1" applyFill="1" applyBorder="1" applyAlignment="1">
      <alignment horizontal="center" vertical="center" wrapText="1"/>
    </xf>
    <xf numFmtId="2" fontId="20" fillId="0" borderId="60" xfId="36" applyNumberFormat="1" applyFont="1" applyFill="1" applyBorder="1" applyAlignment="1" applyProtection="1">
      <alignment horizontal="center" vertical="center"/>
    </xf>
    <xf numFmtId="0" fontId="20" fillId="0" borderId="61" xfId="0" applyFont="1" applyBorder="1" applyAlignment="1">
      <alignment horizontal="left" vertical="center" wrapText="1" indent="1"/>
    </xf>
    <xf numFmtId="4" fontId="18" fillId="0" borderId="61" xfId="0" applyNumberFormat="1" applyFont="1" applyBorder="1" applyAlignment="1">
      <alignment horizontal="right" vertical="center" wrapText="1" indent="1"/>
    </xf>
    <xf numFmtId="4" fontId="27" fillId="0" borderId="61" xfId="0" applyNumberFormat="1" applyFont="1" applyBorder="1" applyAlignment="1">
      <alignment horizontal="right" vertical="center" wrapText="1" indent="1"/>
    </xf>
    <xf numFmtId="10" fontId="20" fillId="0" borderId="61" xfId="4" applyNumberFormat="1" applyFont="1" applyFill="1" applyBorder="1" applyAlignment="1">
      <alignment horizontal="center" vertical="center" wrapText="1"/>
    </xf>
    <xf numFmtId="2" fontId="20" fillId="0" borderId="61" xfId="36" applyNumberFormat="1" applyFont="1" applyFill="1" applyBorder="1" applyAlignment="1" applyProtection="1">
      <alignment horizontal="center" vertical="center"/>
    </xf>
    <xf numFmtId="4" fontId="17" fillId="0" borderId="60" xfId="0" applyNumberFormat="1" applyFont="1" applyBorder="1" applyAlignment="1">
      <alignment horizontal="center" vertical="center"/>
    </xf>
    <xf numFmtId="4" fontId="17" fillId="0" borderId="61" xfId="0" applyNumberFormat="1" applyFont="1" applyBorder="1" applyAlignment="1">
      <alignment horizontal="center" vertical="center"/>
    </xf>
    <xf numFmtId="49" fontId="0" fillId="0" borderId="60" xfId="0" applyNumberFormat="1" applyBorder="1" applyAlignment="1">
      <alignment horizontal="center" vertical="center"/>
    </xf>
    <xf numFmtId="0" fontId="0" fillId="0" borderId="60" xfId="0" applyBorder="1" applyAlignment="1">
      <alignment horizontal="center" vertical="center" wrapText="1"/>
    </xf>
    <xf numFmtId="0" fontId="20" fillId="67" borderId="0" xfId="0" applyFont="1" applyFill="1" applyAlignment="1">
      <alignment horizontal="center" vertical="center"/>
    </xf>
    <xf numFmtId="0" fontId="17" fillId="67" borderId="0" xfId="0" applyFont="1" applyFill="1" applyAlignment="1">
      <alignment horizontal="center" vertical="center"/>
    </xf>
    <xf numFmtId="0" fontId="47" fillId="68" borderId="0" xfId="0" applyFont="1" applyFill="1" applyAlignment="1">
      <alignment vertical="center"/>
    </xf>
    <xf numFmtId="0" fontId="47" fillId="68" borderId="0" xfId="0" applyFont="1" applyFill="1" applyAlignment="1">
      <alignment horizontal="right" vertical="center"/>
    </xf>
    <xf numFmtId="4" fontId="48" fillId="68" borderId="0" xfId="0" applyNumberFormat="1" applyFont="1" applyFill="1" applyAlignment="1">
      <alignment horizontal="right" vertical="center" indent="1"/>
    </xf>
    <xf numFmtId="4" fontId="47" fillId="68" borderId="0" xfId="0" applyNumberFormat="1" applyFont="1" applyFill="1" applyAlignment="1">
      <alignment horizontal="right" vertical="center" indent="1"/>
    </xf>
    <xf numFmtId="10" fontId="47" fillId="68" borderId="0" xfId="0" applyNumberFormat="1" applyFont="1" applyFill="1" applyAlignment="1">
      <alignment horizontal="center" vertical="center"/>
    </xf>
    <xf numFmtId="4" fontId="47" fillId="68" borderId="0" xfId="0" applyNumberFormat="1" applyFont="1" applyFill="1" applyAlignment="1">
      <alignment horizontal="center" vertical="center"/>
    </xf>
    <xf numFmtId="2" fontId="20" fillId="66" borderId="0" xfId="0" applyNumberFormat="1" applyFont="1" applyFill="1" applyAlignment="1">
      <alignment horizontal="left" vertical="center"/>
    </xf>
    <xf numFmtId="167" fontId="18" fillId="66" borderId="0" xfId="0" applyNumberFormat="1" applyFont="1" applyFill="1" applyAlignment="1">
      <alignment horizontal="center" vertical="center"/>
    </xf>
    <xf numFmtId="4" fontId="18" fillId="66" borderId="0" xfId="0" applyNumberFormat="1" applyFont="1" applyFill="1" applyAlignment="1">
      <alignment vertical="center"/>
    </xf>
    <xf numFmtId="2" fontId="18" fillId="66" borderId="0" xfId="0" applyNumberFormat="1" applyFont="1" applyFill="1" applyAlignment="1">
      <alignment horizontal="left" vertical="center"/>
    </xf>
    <xf numFmtId="0" fontId="47" fillId="68" borderId="0" xfId="0" applyFont="1" applyFill="1" applyAlignment="1">
      <alignment vertical="center" wrapText="1"/>
    </xf>
    <xf numFmtId="4" fontId="17" fillId="68" borderId="0" xfId="0" applyNumberFormat="1" applyFont="1" applyFill="1" applyAlignment="1">
      <alignment vertical="center" wrapText="1"/>
    </xf>
    <xf numFmtId="4" fontId="48" fillId="68" borderId="0" xfId="35" applyNumberFormat="1" applyFont="1" applyFill="1" applyBorder="1" applyAlignment="1" applyProtection="1">
      <alignment vertical="center" wrapText="1"/>
    </xf>
    <xf numFmtId="4" fontId="47" fillId="68" borderId="0" xfId="35" applyNumberFormat="1" applyFont="1" applyFill="1" applyBorder="1" applyAlignment="1" applyProtection="1">
      <alignment vertical="center" wrapText="1"/>
    </xf>
    <xf numFmtId="10" fontId="47" fillId="68" borderId="0" xfId="4" applyNumberFormat="1" applyFont="1" applyFill="1" applyBorder="1" applyAlignment="1" applyProtection="1">
      <alignment vertical="center" wrapText="1"/>
    </xf>
    <xf numFmtId="14" fontId="0" fillId="0" borderId="60" xfId="0" applyNumberFormat="1" applyBorder="1" applyAlignment="1">
      <alignment horizontal="center" vertical="center"/>
    </xf>
    <xf numFmtId="0" fontId="51" fillId="65" borderId="59" xfId="0" applyFont="1" applyFill="1" applyBorder="1" applyAlignment="1">
      <alignment vertical="center" wrapText="1"/>
    </xf>
    <xf numFmtId="4" fontId="51" fillId="65" borderId="59" xfId="0" applyNumberFormat="1" applyFont="1" applyFill="1" applyBorder="1" applyAlignment="1">
      <alignment horizontal="right" vertical="center" wrapText="1"/>
    </xf>
    <xf numFmtId="170" fontId="51" fillId="65" borderId="59" xfId="0" applyNumberFormat="1" applyFont="1" applyFill="1" applyBorder="1" applyAlignment="1">
      <alignment vertical="center" wrapText="1"/>
    </xf>
    <xf numFmtId="14" fontId="17" fillId="0" borderId="60" xfId="0" applyNumberFormat="1" applyFont="1" applyBorder="1" applyAlignment="1">
      <alignment horizontal="right" vertical="center"/>
    </xf>
    <xf numFmtId="49" fontId="0" fillId="0" borderId="55" xfId="0" applyNumberFormat="1" applyBorder="1" applyAlignment="1">
      <alignment horizontal="center" vertical="center" wrapText="1"/>
    </xf>
    <xf numFmtId="0" fontId="50" fillId="0" borderId="59" xfId="0" applyFont="1" applyBorder="1" applyAlignment="1">
      <alignment vertical="center" wrapText="1"/>
    </xf>
    <xf numFmtId="4" fontId="50" fillId="0" borderId="59" xfId="0" applyNumberFormat="1" applyFont="1" applyBorder="1" applyAlignment="1">
      <alignment horizontal="right" vertical="center" wrapText="1"/>
    </xf>
    <xf numFmtId="4" fontId="50" fillId="0" borderId="59" xfId="0" applyNumberFormat="1" applyFont="1" applyBorder="1" applyAlignment="1">
      <alignment vertical="center" wrapText="1"/>
    </xf>
    <xf numFmtId="170" fontId="50" fillId="0" borderId="59" xfId="0" applyNumberFormat="1" applyFont="1" applyBorder="1" applyAlignment="1">
      <alignment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18" fillId="0" borderId="0" xfId="0" applyFont="1" applyAlignment="1">
      <alignment horizontal="left" vertical="center"/>
    </xf>
    <xf numFmtId="0" fontId="25" fillId="61" borderId="0" xfId="0" applyFont="1" applyFill="1" applyAlignment="1">
      <alignment horizontal="left" vertical="center"/>
    </xf>
    <xf numFmtId="0" fontId="20" fillId="0" borderId="24" xfId="0" applyFont="1" applyBorder="1" applyAlignment="1">
      <alignment horizontal="left" vertical="center"/>
    </xf>
    <xf numFmtId="49" fontId="17" fillId="62" borderId="12" xfId="0" applyNumberFormat="1" applyFont="1" applyFill="1" applyBorder="1" applyAlignment="1">
      <alignment horizontal="left" vertical="top" wrapText="1"/>
    </xf>
    <xf numFmtId="49" fontId="50" fillId="64" borderId="59" xfId="0" applyNumberFormat="1" applyFont="1" applyFill="1" applyBorder="1" applyAlignment="1">
      <alignment horizontal="left" vertical="top" wrapText="1"/>
    </xf>
    <xf numFmtId="49" fontId="0" fillId="0" borderId="59" xfId="0" applyNumberFormat="1" applyBorder="1" applyAlignment="1">
      <alignment horizontal="left" vertical="top" wrapText="1"/>
    </xf>
    <xf numFmtId="49" fontId="51" fillId="64" borderId="59" xfId="0" applyNumberFormat="1" applyFont="1" applyFill="1" applyBorder="1" applyAlignment="1">
      <alignment horizontal="left" vertical="top" wrapText="1"/>
    </xf>
    <xf numFmtId="49" fontId="70" fillId="0" borderId="15" xfId="0" applyNumberFormat="1" applyFont="1" applyBorder="1" applyAlignment="1">
      <alignment horizontal="left" vertical="top"/>
    </xf>
    <xf numFmtId="49" fontId="70" fillId="0" borderId="11" xfId="0" applyNumberFormat="1" applyFont="1" applyBorder="1" applyAlignment="1">
      <alignment horizontal="left" vertical="top"/>
    </xf>
    <xf numFmtId="0" fontId="20" fillId="0" borderId="18" xfId="0" applyFont="1" applyBorder="1" applyAlignment="1">
      <alignment horizontal="left" vertical="top"/>
    </xf>
    <xf numFmtId="49" fontId="50" fillId="0" borderId="59" xfId="0" applyNumberFormat="1" applyFont="1" applyBorder="1" applyAlignment="1">
      <alignment horizontal="left" vertical="top" wrapText="1"/>
    </xf>
    <xf numFmtId="49" fontId="70" fillId="0" borderId="0" xfId="0" applyNumberFormat="1" applyFont="1" applyAlignment="1">
      <alignment horizontal="left" vertical="center"/>
    </xf>
    <xf numFmtId="0" fontId="47" fillId="68" borderId="0" xfId="0" applyFont="1" applyFill="1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0" fontId="17" fillId="63" borderId="12" xfId="0" applyFont="1" applyFill="1" applyBorder="1" applyAlignment="1">
      <alignment horizontal="center" vertical="center"/>
    </xf>
    <xf numFmtId="0" fontId="50" fillId="65" borderId="59" xfId="0" applyFont="1" applyFill="1" applyBorder="1" applyAlignment="1">
      <alignment horizontal="center" vertical="center"/>
    </xf>
    <xf numFmtId="0" fontId="0" fillId="0" borderId="59" xfId="0" applyBorder="1" applyAlignment="1">
      <alignment horizontal="center" vertical="center" wrapText="1"/>
    </xf>
    <xf numFmtId="0" fontId="51" fillId="65" borderId="59" xfId="0" applyFont="1" applyFill="1" applyBorder="1" applyAlignment="1">
      <alignment horizontal="center" vertical="center"/>
    </xf>
    <xf numFmtId="0" fontId="50" fillId="0" borderId="59" xfId="0" applyFont="1" applyBorder="1" applyAlignment="1">
      <alignment horizontal="center" vertical="center"/>
    </xf>
    <xf numFmtId="44" fontId="20" fillId="0" borderId="0" xfId="0" applyNumberFormat="1" applyFont="1" applyAlignment="1">
      <alignment vertical="center"/>
    </xf>
    <xf numFmtId="0" fontId="51" fillId="0" borderId="60" xfId="0" applyFont="1" applyBorder="1" applyAlignment="1">
      <alignment horizontal="center" vertical="center" wrapText="1"/>
    </xf>
    <xf numFmtId="2" fontId="17" fillId="69" borderId="6" xfId="0" applyNumberFormat="1" applyFont="1" applyFill="1" applyBorder="1" applyAlignment="1">
      <alignment horizontal="center" vertical="center" wrapText="1"/>
    </xf>
    <xf numFmtId="2" fontId="17" fillId="69" borderId="5" xfId="0" applyNumberFormat="1" applyFont="1" applyFill="1" applyBorder="1" applyAlignment="1">
      <alignment horizontal="center" vertical="center" wrapText="1"/>
    </xf>
    <xf numFmtId="0" fontId="17" fillId="67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7" fillId="69" borderId="6" xfId="0" applyFont="1" applyFill="1" applyBorder="1" applyAlignment="1">
      <alignment horizontal="center" vertical="center" wrapText="1"/>
    </xf>
    <xf numFmtId="0" fontId="17" fillId="69" borderId="5" xfId="0" applyFont="1" applyFill="1" applyBorder="1" applyAlignment="1">
      <alignment horizontal="center" vertical="center" wrapText="1"/>
    </xf>
    <xf numFmtId="2" fontId="27" fillId="69" borderId="6" xfId="0" applyNumberFormat="1" applyFont="1" applyFill="1" applyBorder="1" applyAlignment="1">
      <alignment horizontal="center" vertical="center" wrapText="1"/>
    </xf>
    <xf numFmtId="2" fontId="27" fillId="69" borderId="5" xfId="0" applyNumberFormat="1" applyFont="1" applyFill="1" applyBorder="1" applyAlignment="1">
      <alignment horizontal="center" vertical="center" wrapText="1"/>
    </xf>
    <xf numFmtId="4" fontId="17" fillId="0" borderId="12" xfId="35" applyNumberFormat="1" applyFont="1" applyFill="1" applyBorder="1" applyAlignment="1" applyProtection="1">
      <alignment horizontal="center" vertical="center" wrapText="1"/>
    </xf>
    <xf numFmtId="4" fontId="17" fillId="0" borderId="25" xfId="35" applyNumberFormat="1" applyFont="1" applyFill="1" applyBorder="1" applyAlignment="1" applyProtection="1">
      <alignment horizontal="center" vertical="center" wrapText="1"/>
    </xf>
    <xf numFmtId="4" fontId="17" fillId="0" borderId="14" xfId="35" applyNumberFormat="1" applyFont="1" applyFill="1" applyBorder="1" applyAlignment="1" applyProtection="1">
      <alignment horizontal="center" vertical="center" wrapText="1"/>
    </xf>
    <xf numFmtId="0" fontId="17" fillId="0" borderId="0" xfId="0" applyFont="1" applyAlignment="1">
      <alignment horizontal="left" vertical="top" wrapText="1"/>
    </xf>
    <xf numFmtId="49" fontId="17" fillId="0" borderId="9" xfId="0" applyNumberFormat="1" applyFont="1" applyBorder="1" applyAlignment="1">
      <alignment horizontal="left" vertical="center" wrapText="1"/>
    </xf>
    <xf numFmtId="0" fontId="17" fillId="0" borderId="9" xfId="0" applyFont="1" applyBorder="1" applyAlignment="1">
      <alignment horizontal="center" vertical="center" wrapText="1"/>
    </xf>
    <xf numFmtId="4" fontId="17" fillId="0" borderId="8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4" fontId="17" fillId="0" borderId="4" xfId="35" applyNumberFormat="1" applyFont="1" applyFill="1" applyBorder="1" applyAlignment="1" applyProtection="1">
      <alignment horizontal="center" vertical="center" wrapText="1"/>
    </xf>
    <xf numFmtId="4" fontId="17" fillId="0" borderId="5" xfId="35" applyNumberFormat="1" applyFont="1" applyFill="1" applyBorder="1" applyAlignment="1" applyProtection="1">
      <alignment horizontal="center" vertical="center" wrapText="1"/>
    </xf>
    <xf numFmtId="4" fontId="17" fillId="0" borderId="20" xfId="35" applyNumberFormat="1" applyFont="1" applyFill="1" applyBorder="1" applyAlignment="1" applyProtection="1">
      <alignment horizontal="center" vertical="center" wrapText="1"/>
    </xf>
    <xf numFmtId="4" fontId="17" fillId="0" borderId="40" xfId="35" applyNumberFormat="1" applyFont="1" applyFill="1" applyBorder="1" applyAlignment="1" applyProtection="1">
      <alignment horizontal="center" vertical="center" wrapText="1"/>
    </xf>
    <xf numFmtId="4" fontId="17" fillId="0" borderId="6" xfId="35" applyNumberFormat="1" applyFont="1" applyFill="1" applyBorder="1" applyAlignment="1" applyProtection="1">
      <alignment horizontal="center" vertical="center" wrapText="1"/>
    </xf>
    <xf numFmtId="4" fontId="17" fillId="0" borderId="22" xfId="35" applyNumberFormat="1" applyFont="1" applyFill="1" applyBorder="1" applyAlignment="1" applyProtection="1">
      <alignment horizontal="center" vertical="center" wrapText="1"/>
    </xf>
    <xf numFmtId="4" fontId="17" fillId="0" borderId="52" xfId="35" applyNumberFormat="1" applyFont="1" applyFill="1" applyBorder="1" applyAlignment="1" applyProtection="1">
      <alignment horizontal="center" vertical="center" wrapText="1"/>
    </xf>
    <xf numFmtId="4" fontId="17" fillId="0" borderId="41" xfId="35" applyNumberFormat="1" applyFont="1" applyFill="1" applyBorder="1" applyAlignment="1" applyProtection="1">
      <alignment horizontal="center" vertical="center" wrapText="1"/>
    </xf>
    <xf numFmtId="4" fontId="17" fillId="0" borderId="15" xfId="35" applyNumberFormat="1" applyFont="1" applyFill="1" applyBorder="1" applyAlignment="1" applyProtection="1">
      <alignment horizontal="center" vertical="center" wrapText="1"/>
    </xf>
    <xf numFmtId="4" fontId="17" fillId="0" borderId="16" xfId="35" applyNumberFormat="1" applyFont="1" applyFill="1" applyBorder="1" applyAlignment="1" applyProtection="1">
      <alignment horizontal="center" vertical="center" wrapText="1"/>
    </xf>
    <xf numFmtId="4" fontId="17" fillId="0" borderId="21" xfId="35" applyNumberFormat="1" applyFont="1" applyFill="1" applyBorder="1" applyAlignment="1" applyProtection="1">
      <alignment horizontal="center" vertical="center" wrapText="1"/>
    </xf>
    <xf numFmtId="49" fontId="17" fillId="0" borderId="15" xfId="0" applyNumberFormat="1" applyFont="1" applyBorder="1" applyAlignment="1">
      <alignment horizontal="center" vertical="center" wrapText="1"/>
    </xf>
    <xf numFmtId="49" fontId="17" fillId="0" borderId="17" xfId="0" applyNumberFormat="1" applyFont="1" applyBorder="1" applyAlignment="1">
      <alignment horizontal="center" vertical="center" wrapText="1"/>
    </xf>
    <xf numFmtId="49" fontId="17" fillId="0" borderId="18" xfId="0" applyNumberFormat="1" applyFont="1" applyBorder="1" applyAlignment="1">
      <alignment horizontal="center" vertical="center" wrapText="1"/>
    </xf>
    <xf numFmtId="49" fontId="17" fillId="0" borderId="19" xfId="0" applyNumberFormat="1" applyFont="1" applyBorder="1" applyAlignment="1">
      <alignment horizontal="center" vertical="center" wrapText="1"/>
    </xf>
    <xf numFmtId="10" fontId="17" fillId="0" borderId="10" xfId="4" applyNumberFormat="1" applyFont="1" applyFill="1" applyBorder="1" applyAlignment="1" applyProtection="1">
      <alignment horizontal="center" vertical="center" wrapText="1"/>
    </xf>
    <xf numFmtId="10" fontId="17" fillId="0" borderId="23" xfId="4" applyNumberFormat="1" applyFont="1" applyFill="1" applyBorder="1" applyAlignment="1" applyProtection="1">
      <alignment horizontal="center" vertical="center" wrapText="1"/>
    </xf>
    <xf numFmtId="10" fontId="17" fillId="0" borderId="39" xfId="4" applyNumberFormat="1" applyFont="1" applyFill="1" applyBorder="1" applyAlignment="1" applyProtection="1">
      <alignment horizontal="center" vertical="center" wrapText="1"/>
    </xf>
    <xf numFmtId="4" fontId="17" fillId="0" borderId="3" xfId="35" applyNumberFormat="1" applyFont="1" applyFill="1" applyBorder="1" applyAlignment="1" applyProtection="1">
      <alignment horizontal="center" vertical="center" wrapText="1"/>
    </xf>
  </cellXfs>
  <cellStyles count="207">
    <cellStyle name="20% - Accent1" xfId="42" xr:uid="{00000000-0005-0000-0000-000000000000}"/>
    <cellStyle name="20% - Accent2" xfId="43" xr:uid="{00000000-0005-0000-0000-000001000000}"/>
    <cellStyle name="20% - Accent3" xfId="44" xr:uid="{00000000-0005-0000-0000-000002000000}"/>
    <cellStyle name="20% - Accent4" xfId="45" xr:uid="{00000000-0005-0000-0000-000003000000}"/>
    <cellStyle name="20% - Accent5" xfId="46" xr:uid="{00000000-0005-0000-0000-000004000000}"/>
    <cellStyle name="20% - Accent6" xfId="47" xr:uid="{00000000-0005-0000-0000-000005000000}"/>
    <cellStyle name="20% - Ênfase1" xfId="158" builtinId="30" customBuiltin="1"/>
    <cellStyle name="20% - Ênfase1 2" xfId="48" xr:uid="{00000000-0005-0000-0000-000007000000}"/>
    <cellStyle name="20% - Ênfase2" xfId="162" builtinId="34" customBuiltin="1"/>
    <cellStyle name="20% - Ênfase2 2" xfId="49" xr:uid="{00000000-0005-0000-0000-000009000000}"/>
    <cellStyle name="20% - Ênfase3" xfId="166" builtinId="38" customBuiltin="1"/>
    <cellStyle name="20% - Ênfase3 2" xfId="50" xr:uid="{00000000-0005-0000-0000-00000B000000}"/>
    <cellStyle name="20% - Ênfase4" xfId="170" builtinId="42" customBuiltin="1"/>
    <cellStyle name="20% - Ênfase4 2" xfId="51" xr:uid="{00000000-0005-0000-0000-00000D000000}"/>
    <cellStyle name="20% - Ênfase5" xfId="174" builtinId="46" customBuiltin="1"/>
    <cellStyle name="20% - Ênfase5 2" xfId="52" xr:uid="{00000000-0005-0000-0000-00000F000000}"/>
    <cellStyle name="20% - Ênfase6" xfId="178" builtinId="50" customBuiltin="1"/>
    <cellStyle name="20% - Ênfase6 2" xfId="53" xr:uid="{00000000-0005-0000-0000-000011000000}"/>
    <cellStyle name="40% - Accent1" xfId="54" xr:uid="{00000000-0005-0000-0000-000012000000}"/>
    <cellStyle name="40% - Accent2" xfId="55" xr:uid="{00000000-0005-0000-0000-000013000000}"/>
    <cellStyle name="40% - Accent3" xfId="56" xr:uid="{00000000-0005-0000-0000-000014000000}"/>
    <cellStyle name="40% - Accent4" xfId="57" xr:uid="{00000000-0005-0000-0000-000015000000}"/>
    <cellStyle name="40% - Accent5" xfId="58" xr:uid="{00000000-0005-0000-0000-000016000000}"/>
    <cellStyle name="40% - Accent6" xfId="59" xr:uid="{00000000-0005-0000-0000-000017000000}"/>
    <cellStyle name="40% - Ênfase1" xfId="159" builtinId="31" customBuiltin="1"/>
    <cellStyle name="40% - Ênfase1 2" xfId="60" xr:uid="{00000000-0005-0000-0000-000019000000}"/>
    <cellStyle name="40% - Ênfase2" xfId="163" builtinId="35" customBuiltin="1"/>
    <cellStyle name="40% - Ênfase2 2" xfId="61" xr:uid="{00000000-0005-0000-0000-00001B000000}"/>
    <cellStyle name="40% - Ênfase3" xfId="167" builtinId="39" customBuiltin="1"/>
    <cellStyle name="40% - Ênfase3 2" xfId="62" xr:uid="{00000000-0005-0000-0000-00001D000000}"/>
    <cellStyle name="40% - Ênfase4" xfId="171" builtinId="43" customBuiltin="1"/>
    <cellStyle name="40% - Ênfase4 2" xfId="63" xr:uid="{00000000-0005-0000-0000-00001F000000}"/>
    <cellStyle name="40% - Ênfase5" xfId="175" builtinId="47" customBuiltin="1"/>
    <cellStyle name="40% - Ênfase5 2" xfId="64" xr:uid="{00000000-0005-0000-0000-000021000000}"/>
    <cellStyle name="40% - Ênfase6" xfId="179" builtinId="51" customBuiltin="1"/>
    <cellStyle name="40% - Ênfase6 2" xfId="65" xr:uid="{00000000-0005-0000-0000-000023000000}"/>
    <cellStyle name="60% - Accent1" xfId="66" xr:uid="{00000000-0005-0000-0000-000024000000}"/>
    <cellStyle name="60% - Accent2" xfId="67" xr:uid="{00000000-0005-0000-0000-000025000000}"/>
    <cellStyle name="60% - Accent3" xfId="68" xr:uid="{00000000-0005-0000-0000-000026000000}"/>
    <cellStyle name="60% - Accent4" xfId="69" xr:uid="{00000000-0005-0000-0000-000027000000}"/>
    <cellStyle name="60% - Accent5" xfId="70" xr:uid="{00000000-0005-0000-0000-000028000000}"/>
    <cellStyle name="60% - Accent6" xfId="71" xr:uid="{00000000-0005-0000-0000-000029000000}"/>
    <cellStyle name="60% - Ênfase1" xfId="160" builtinId="32" customBuiltin="1"/>
    <cellStyle name="60% - Ênfase1 2" xfId="72" xr:uid="{00000000-0005-0000-0000-00002B000000}"/>
    <cellStyle name="60% - Ênfase2" xfId="164" builtinId="36" customBuiltin="1"/>
    <cellStyle name="60% - Ênfase2 2" xfId="73" xr:uid="{00000000-0005-0000-0000-00002D000000}"/>
    <cellStyle name="60% - Ênfase3" xfId="168" builtinId="40" customBuiltin="1"/>
    <cellStyle name="60% - Ênfase3 2" xfId="74" xr:uid="{00000000-0005-0000-0000-00002F000000}"/>
    <cellStyle name="60% - Ênfase4" xfId="172" builtinId="44" customBuiltin="1"/>
    <cellStyle name="60% - Ênfase4 2" xfId="75" xr:uid="{00000000-0005-0000-0000-000031000000}"/>
    <cellStyle name="60% - Ênfase5" xfId="176" builtinId="48" customBuiltin="1"/>
    <cellStyle name="60% - Ênfase5 2" xfId="76" xr:uid="{00000000-0005-0000-0000-000033000000}"/>
    <cellStyle name="60% - Ênfase6" xfId="180" builtinId="52" customBuiltin="1"/>
    <cellStyle name="60% - Ênfase6 2" xfId="77" xr:uid="{00000000-0005-0000-0000-000035000000}"/>
    <cellStyle name="Accent1" xfId="78" xr:uid="{00000000-0005-0000-0000-000036000000}"/>
    <cellStyle name="Accent2" xfId="79" xr:uid="{00000000-0005-0000-0000-000037000000}"/>
    <cellStyle name="Accent3" xfId="80" xr:uid="{00000000-0005-0000-0000-000038000000}"/>
    <cellStyle name="Accent4" xfId="81" xr:uid="{00000000-0005-0000-0000-000039000000}"/>
    <cellStyle name="Accent5" xfId="82" xr:uid="{00000000-0005-0000-0000-00003A000000}"/>
    <cellStyle name="Accent6" xfId="83" xr:uid="{00000000-0005-0000-0000-00003B000000}"/>
    <cellStyle name="Bad" xfId="84" xr:uid="{00000000-0005-0000-0000-00003C000000}"/>
    <cellStyle name="Bom" xfId="145" builtinId="26" customBuiltin="1"/>
    <cellStyle name="Bom 2" xfId="85" xr:uid="{00000000-0005-0000-0000-00003E000000}"/>
    <cellStyle name="Calculation" xfId="86" xr:uid="{00000000-0005-0000-0000-00003F000000}"/>
    <cellStyle name="Cálculo" xfId="150" builtinId="22" customBuiltin="1"/>
    <cellStyle name="Cálculo 2" xfId="87" xr:uid="{00000000-0005-0000-0000-000041000000}"/>
    <cellStyle name="Cancel 2 2" xfId="182" xr:uid="{00000000-0005-0000-0000-000042000000}"/>
    <cellStyle name="Célula de Verificação" xfId="152" builtinId="23" customBuiltin="1"/>
    <cellStyle name="Célula de Verificação 2" xfId="88" xr:uid="{00000000-0005-0000-0000-000044000000}"/>
    <cellStyle name="Célula Vinculada" xfId="151" builtinId="24" customBuiltin="1"/>
    <cellStyle name="Célula Vinculada 2" xfId="89" xr:uid="{00000000-0005-0000-0000-000046000000}"/>
    <cellStyle name="Check Cell" xfId="90" xr:uid="{00000000-0005-0000-0000-000047000000}"/>
    <cellStyle name="Ênfase1" xfId="157" builtinId="29" customBuiltin="1"/>
    <cellStyle name="Ênfase1 2" xfId="91" xr:uid="{00000000-0005-0000-0000-000049000000}"/>
    <cellStyle name="Ênfase2" xfId="161" builtinId="33" customBuiltin="1"/>
    <cellStyle name="Ênfase2 2" xfId="92" xr:uid="{00000000-0005-0000-0000-00004B000000}"/>
    <cellStyle name="Ênfase3" xfId="165" builtinId="37" customBuiltin="1"/>
    <cellStyle name="Ênfase3 2" xfId="93" xr:uid="{00000000-0005-0000-0000-00004D000000}"/>
    <cellStyle name="Ênfase4" xfId="169" builtinId="41" customBuiltin="1"/>
    <cellStyle name="Ênfase4 2" xfId="94" xr:uid="{00000000-0005-0000-0000-00004F000000}"/>
    <cellStyle name="Ênfase5" xfId="173" builtinId="45" customBuiltin="1"/>
    <cellStyle name="Ênfase5 2" xfId="95" xr:uid="{00000000-0005-0000-0000-000051000000}"/>
    <cellStyle name="Ênfase6" xfId="177" builtinId="49" customBuiltin="1"/>
    <cellStyle name="Ênfase6 2" xfId="96" xr:uid="{00000000-0005-0000-0000-000053000000}"/>
    <cellStyle name="Entrada" xfId="148" builtinId="20" customBuiltin="1"/>
    <cellStyle name="Entrada 2" xfId="97" xr:uid="{00000000-0005-0000-0000-000055000000}"/>
    <cellStyle name="Excel Built-in Normal" xfId="1" xr:uid="{00000000-0005-0000-0000-000056000000}"/>
    <cellStyle name="Excel Built-in Normal 2" xfId="98" xr:uid="{00000000-0005-0000-0000-000057000000}"/>
    <cellStyle name="Explanatory Text" xfId="99" xr:uid="{00000000-0005-0000-0000-000058000000}"/>
    <cellStyle name="Good" xfId="100" xr:uid="{00000000-0005-0000-0000-000059000000}"/>
    <cellStyle name="Heading 1" xfId="101" xr:uid="{00000000-0005-0000-0000-00005A000000}"/>
    <cellStyle name="Heading 2" xfId="102" xr:uid="{00000000-0005-0000-0000-00005B000000}"/>
    <cellStyle name="Heading 3" xfId="103" xr:uid="{00000000-0005-0000-0000-00005C000000}"/>
    <cellStyle name="Heading 4" xfId="104" xr:uid="{00000000-0005-0000-0000-00005D000000}"/>
    <cellStyle name="Incorreto 2" xfId="105" xr:uid="{00000000-0005-0000-0000-00005F000000}"/>
    <cellStyle name="Input" xfId="106" xr:uid="{00000000-0005-0000-0000-000060000000}"/>
    <cellStyle name="Linked Cell" xfId="107" xr:uid="{00000000-0005-0000-0000-000061000000}"/>
    <cellStyle name="Moeda 2" xfId="2" xr:uid="{00000000-0005-0000-0000-000062000000}"/>
    <cellStyle name="Moeda 2 2" xfId="183" xr:uid="{00000000-0005-0000-0000-000063000000}"/>
    <cellStyle name="Moeda 2 2 2" xfId="184" xr:uid="{00000000-0005-0000-0000-000064000000}"/>
    <cellStyle name="Moeda 3" xfId="108" xr:uid="{00000000-0005-0000-0000-000065000000}"/>
    <cellStyle name="Moeda 3 2" xfId="137" xr:uid="{00000000-0005-0000-0000-000066000000}"/>
    <cellStyle name="Moeda 3 2 2" xfId="186" xr:uid="{00000000-0005-0000-0000-000067000000}"/>
    <cellStyle name="Moeda 3 3" xfId="185" xr:uid="{00000000-0005-0000-0000-000068000000}"/>
    <cellStyle name="Moeda 4" xfId="126" xr:uid="{00000000-0005-0000-0000-000069000000}"/>
    <cellStyle name="Moeda 4 2" xfId="187" xr:uid="{00000000-0005-0000-0000-00006A000000}"/>
    <cellStyle name="Moeda 5" xfId="130" xr:uid="{00000000-0005-0000-0000-00006B000000}"/>
    <cellStyle name="Neutra 2" xfId="109" xr:uid="{00000000-0005-0000-0000-00006D000000}"/>
    <cellStyle name="Neutral" xfId="110" xr:uid="{00000000-0005-0000-0000-00006E000000}"/>
    <cellStyle name="Neutro" xfId="147" builtinId="28" customBuiltin="1"/>
    <cellStyle name="Normal" xfId="0" builtinId="0"/>
    <cellStyle name="Normal 2" xfId="37" xr:uid="{00000000-0005-0000-0000-000070000000}"/>
    <cellStyle name="Normal 2 2" xfId="131" xr:uid="{00000000-0005-0000-0000-000071000000}"/>
    <cellStyle name="Normal 2 2 2" xfId="134" xr:uid="{00000000-0005-0000-0000-000072000000}"/>
    <cellStyle name="Normal 2 2 3" xfId="189" xr:uid="{00000000-0005-0000-0000-000073000000}"/>
    <cellStyle name="Normal 2 3" xfId="181" xr:uid="{00000000-0005-0000-0000-000074000000}"/>
    <cellStyle name="Normal 2 3 2" xfId="190" xr:uid="{00000000-0005-0000-0000-000075000000}"/>
    <cellStyle name="Normal 2 4" xfId="188" xr:uid="{00000000-0005-0000-0000-000076000000}"/>
    <cellStyle name="Normal 3" xfId="38" xr:uid="{00000000-0005-0000-0000-000077000000}"/>
    <cellStyle name="Normal 3 2" xfId="136" xr:uid="{00000000-0005-0000-0000-000078000000}"/>
    <cellStyle name="Normal 4" xfId="39" xr:uid="{00000000-0005-0000-0000-000079000000}"/>
    <cellStyle name="Normal 4 2" xfId="192" xr:uid="{00000000-0005-0000-0000-00007A000000}"/>
    <cellStyle name="Normal 4 3" xfId="191" xr:uid="{00000000-0005-0000-0000-00007B000000}"/>
    <cellStyle name="Normal 5" xfId="40" xr:uid="{00000000-0005-0000-0000-00007C000000}"/>
    <cellStyle name="Normal 5 2" xfId="111" xr:uid="{00000000-0005-0000-0000-00007D000000}"/>
    <cellStyle name="Normal 5 3" xfId="193" xr:uid="{00000000-0005-0000-0000-00007E000000}"/>
    <cellStyle name="Normal 6" xfId="41" xr:uid="{00000000-0005-0000-0000-00007F000000}"/>
    <cellStyle name="Normal 6 2" xfId="194" xr:uid="{00000000-0005-0000-0000-000080000000}"/>
    <cellStyle name="Normal 7" xfId="129" xr:uid="{00000000-0005-0000-0000-000081000000}"/>
    <cellStyle name="Normal 7 2" xfId="195" xr:uid="{00000000-0005-0000-0000-000082000000}"/>
    <cellStyle name="Normal 8" xfId="206" xr:uid="{00000000-0005-0000-0000-000083000000}"/>
    <cellStyle name="Nota" xfId="154" builtinId="10" customBuiltin="1"/>
    <cellStyle name="Nota 2" xfId="112" xr:uid="{00000000-0005-0000-0000-000085000000}"/>
    <cellStyle name="Nota 3" xfId="127" xr:uid="{00000000-0005-0000-0000-000086000000}"/>
    <cellStyle name="Nota 34" xfId="3" xr:uid="{00000000-0005-0000-0000-000087000000}"/>
    <cellStyle name="Nota 34 2" xfId="196" xr:uid="{00000000-0005-0000-0000-000088000000}"/>
    <cellStyle name="Nota 4" xfId="132" xr:uid="{00000000-0005-0000-0000-000089000000}"/>
    <cellStyle name="Note" xfId="113" xr:uid="{00000000-0005-0000-0000-00008A000000}"/>
    <cellStyle name="Output" xfId="114" xr:uid="{00000000-0005-0000-0000-00008B000000}"/>
    <cellStyle name="Porcentagem" xfId="4" builtinId="5"/>
    <cellStyle name="Porcentagem 2" xfId="5" xr:uid="{00000000-0005-0000-0000-00008D000000}"/>
    <cellStyle name="Porcentagem 3" xfId="135" xr:uid="{00000000-0005-0000-0000-00008E000000}"/>
    <cellStyle name="Porcentagem 3 2" xfId="139" xr:uid="{00000000-0005-0000-0000-00008F000000}"/>
    <cellStyle name="Porcentagem 3 2 2" xfId="198" xr:uid="{00000000-0005-0000-0000-000090000000}"/>
    <cellStyle name="Porcentagem 3 3" xfId="197" xr:uid="{00000000-0005-0000-0000-000091000000}"/>
    <cellStyle name="Porcentagem 4" xfId="199" xr:uid="{00000000-0005-0000-0000-000092000000}"/>
    <cellStyle name="Ruim" xfId="146" builtinId="27" customBuiltin="1"/>
    <cellStyle name="Saída" xfId="149" builtinId="21" customBuiltin="1"/>
    <cellStyle name="Saída 2" xfId="115" xr:uid="{00000000-0005-0000-0000-000094000000}"/>
    <cellStyle name="Separador de milhares 2" xfId="6" xr:uid="{00000000-0005-0000-0000-000095000000}"/>
    <cellStyle name="Separador de milhares 3" xfId="200" xr:uid="{00000000-0005-0000-0000-000096000000}"/>
    <cellStyle name="Separador de milhares 4" xfId="201" xr:uid="{00000000-0005-0000-0000-000097000000}"/>
    <cellStyle name="Texto de Aviso" xfId="153" builtinId="11" customBuiltin="1"/>
    <cellStyle name="Texto de Aviso 2" xfId="116" xr:uid="{00000000-0005-0000-0000-000099000000}"/>
    <cellStyle name="Texto Explicativo" xfId="155" builtinId="53" customBuiltin="1"/>
    <cellStyle name="Texto Explicativo 2" xfId="117" xr:uid="{00000000-0005-0000-0000-00009B000000}"/>
    <cellStyle name="Title" xfId="118" xr:uid="{00000000-0005-0000-0000-00009C000000}"/>
    <cellStyle name="Título" xfId="140" builtinId="15" customBuiltin="1"/>
    <cellStyle name="Título 1" xfId="141" builtinId="16" customBuiltin="1"/>
    <cellStyle name="Título 1 1" xfId="7" xr:uid="{00000000-0005-0000-0000-00009F000000}"/>
    <cellStyle name="Título 1 1 1" xfId="8" xr:uid="{00000000-0005-0000-0000-0000A0000000}"/>
    <cellStyle name="Título 1 1 1 1" xfId="9" xr:uid="{00000000-0005-0000-0000-0000A1000000}"/>
    <cellStyle name="Título 1 1 1 1 1" xfId="10" xr:uid="{00000000-0005-0000-0000-0000A2000000}"/>
    <cellStyle name="Título 1 1 1 1 1 1" xfId="11" xr:uid="{00000000-0005-0000-0000-0000A3000000}"/>
    <cellStyle name="Título 1 1 1 1 1 1 1" xfId="12" xr:uid="{00000000-0005-0000-0000-0000A4000000}"/>
    <cellStyle name="Título 1 1 1 1 1 1 1 1" xfId="13" xr:uid="{00000000-0005-0000-0000-0000A5000000}"/>
    <cellStyle name="Título 1 1 1 1 1 1 1 1 1" xfId="14" xr:uid="{00000000-0005-0000-0000-0000A6000000}"/>
    <cellStyle name="Título 1 1 1 1 1 1 1 1 1 1" xfId="15" xr:uid="{00000000-0005-0000-0000-0000A7000000}"/>
    <cellStyle name="Título 1 1 1 1 1 1 1 1 1 1 1" xfId="16" xr:uid="{00000000-0005-0000-0000-0000A8000000}"/>
    <cellStyle name="Título 1 1 1 1 1 1 1 1 1 1 1 1" xfId="17" xr:uid="{00000000-0005-0000-0000-0000A9000000}"/>
    <cellStyle name="Título 1 1 1 1 1 1 1 1 1 1 1 1 1" xfId="18" xr:uid="{00000000-0005-0000-0000-0000AA000000}"/>
    <cellStyle name="Título 1 1 1 1 1 1 1 1 1 1 1 1 1 1" xfId="19" xr:uid="{00000000-0005-0000-0000-0000AB000000}"/>
    <cellStyle name="Título 1 1 1 1 1 1 1 1 1 1 1 1 1 1 1" xfId="20" xr:uid="{00000000-0005-0000-0000-0000AC000000}"/>
    <cellStyle name="Título 1 1 1 1 1 1 1 1 1 1 1 1 1 1 1 1" xfId="21" xr:uid="{00000000-0005-0000-0000-0000AD000000}"/>
    <cellStyle name="Título 1 1 1 1 1 1 1 1 1 1 1 1 1 1 1 1 1" xfId="22" xr:uid="{00000000-0005-0000-0000-0000AE000000}"/>
    <cellStyle name="Título 1 1 1 1 1 1 1 1 1 1 1 1 1 1 1 1 1 1" xfId="23" xr:uid="{00000000-0005-0000-0000-0000AF000000}"/>
    <cellStyle name="Título 1 1 1 1 1 1 1 1 1 1 1 1 1 1 1 1 1 1 1" xfId="24" xr:uid="{00000000-0005-0000-0000-0000B0000000}"/>
    <cellStyle name="Título 1 1 1 1 1 1 1 1 1 1 1 1 1 1 1 1 1 1 1 1" xfId="25" xr:uid="{00000000-0005-0000-0000-0000B1000000}"/>
    <cellStyle name="Título 1 1 1 1 1 1 1 1 1 1 1 1 1 1 1 1 1 1 1 1 1" xfId="26" xr:uid="{00000000-0005-0000-0000-0000B2000000}"/>
    <cellStyle name="Título 1 1 1 1 1 1 1 1 1 1 1 1 1 1 1 1 1 1 1 1 1 1" xfId="27" xr:uid="{00000000-0005-0000-0000-0000B3000000}"/>
    <cellStyle name="Título 1 1 1 1 1 1 1 1 1 1 1 1 1 1 1 1 1 1 1 1 1 1 1" xfId="28" xr:uid="{00000000-0005-0000-0000-0000B4000000}"/>
    <cellStyle name="Título 1 1 1 1 1 1 1 1 1 1 1 1 1 1 1 1 1 1 1 1 1 1 1 1" xfId="29" xr:uid="{00000000-0005-0000-0000-0000B5000000}"/>
    <cellStyle name="Título 1 1 1 1 1 1 1 1 1 1 1 1 1 1 1 1 1 1 1 1 1 1 1 1 1" xfId="30" xr:uid="{00000000-0005-0000-0000-0000B6000000}"/>
    <cellStyle name="Título 1 1 1 1 1 1 1 1 1 1 1 1 1 1 1 1 1 1 1 1 1 1 1 1 1 1" xfId="31" xr:uid="{00000000-0005-0000-0000-0000B7000000}"/>
    <cellStyle name="Título 1 1 1 1 1 1 1 1 1 1 1 1 1 1 1 1 1 1 1 1 1 1 1 1 1 1 1" xfId="32" xr:uid="{00000000-0005-0000-0000-0000B8000000}"/>
    <cellStyle name="Título 1 1 1 1 1 1 1 1 1 1 1 1 1 1 1 1 1 1 1 1 1 1 1 1 1 1 1 1" xfId="33" xr:uid="{00000000-0005-0000-0000-0000B9000000}"/>
    <cellStyle name="Título 1 1 1 1 1 1 1 1 1 1 1 1 1 1 1 1 1 1 1 1 1 1 1 1 1 1 1 1 1" xfId="34" xr:uid="{00000000-0005-0000-0000-0000BA000000}"/>
    <cellStyle name="Título 1 1 1 1 1 2" xfId="202" xr:uid="{00000000-0005-0000-0000-0000BB000000}"/>
    <cellStyle name="Título 1 1 1 1 2" xfId="203" xr:uid="{00000000-0005-0000-0000-0000BC000000}"/>
    <cellStyle name="Título 1 2" xfId="119" xr:uid="{00000000-0005-0000-0000-0000BD000000}"/>
    <cellStyle name="Título 2" xfId="142" builtinId="17" customBuiltin="1"/>
    <cellStyle name="Título 2 2" xfId="120" xr:uid="{00000000-0005-0000-0000-0000BF000000}"/>
    <cellStyle name="Título 3" xfId="143" builtinId="18" customBuiltin="1"/>
    <cellStyle name="Título 3 2" xfId="121" xr:uid="{00000000-0005-0000-0000-0000C1000000}"/>
    <cellStyle name="Título 4" xfId="144" builtinId="19" customBuiltin="1"/>
    <cellStyle name="Título 4 2" xfId="122" xr:uid="{00000000-0005-0000-0000-0000C3000000}"/>
    <cellStyle name="Total" xfId="156" builtinId="25" customBuiltin="1"/>
    <cellStyle name="Total 2" xfId="123" xr:uid="{00000000-0005-0000-0000-0000C5000000}"/>
    <cellStyle name="Vírgula" xfId="35" builtinId="3"/>
    <cellStyle name="Vírgula 2" xfId="36" xr:uid="{00000000-0005-0000-0000-0000C7000000}"/>
    <cellStyle name="Vírgula 3" xfId="124" xr:uid="{00000000-0005-0000-0000-0000C8000000}"/>
    <cellStyle name="Vírgula 3 2" xfId="138" xr:uid="{00000000-0005-0000-0000-0000C9000000}"/>
    <cellStyle name="Vírgula 3 2 2" xfId="205" xr:uid="{00000000-0005-0000-0000-0000CA000000}"/>
    <cellStyle name="Vírgula 3 3" xfId="204" xr:uid="{00000000-0005-0000-0000-0000CB000000}"/>
    <cellStyle name="Vírgula 4" xfId="128" xr:uid="{00000000-0005-0000-0000-0000CC000000}"/>
    <cellStyle name="Vírgula 5" xfId="133" xr:uid="{00000000-0005-0000-0000-0000CD000000}"/>
    <cellStyle name="Warning Text" xfId="125" xr:uid="{00000000-0005-0000-0000-0000CE000000}"/>
  </cellStyles>
  <dxfs count="20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999999"/>
      <rgbColor rgb="009999FF"/>
      <rgbColor rgb="00993366"/>
      <rgbColor rgb="00FFFFCC"/>
      <rgbColor rgb="00CCFFFF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B3B3B3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859CFF"/>
      <color rgb="FF3B60FF"/>
      <color rgb="FF0012C0"/>
      <color rgb="FFB7BEFF"/>
      <color rgb="FF6D7BFF"/>
      <color rgb="FF2D41FF"/>
      <color rgb="FF92AD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3314700</xdr:colOff>
      <xdr:row>47</xdr:row>
      <xdr:rowOff>114300</xdr:rowOff>
    </xdr:from>
    <xdr:to>
      <xdr:col>4</xdr:col>
      <xdr:colOff>647700</xdr:colOff>
      <xdr:row>49</xdr:row>
      <xdr:rowOff>57150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3876675" y="6191250"/>
          <a:ext cx="2971800" cy="447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endParaRPr lang="pt-BR" sz="1000" baseline="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2800350</xdr:colOff>
      <xdr:row>47</xdr:row>
      <xdr:rowOff>133350</xdr:rowOff>
    </xdr:from>
    <xdr:to>
      <xdr:col>4</xdr:col>
      <xdr:colOff>1562100</xdr:colOff>
      <xdr:row>50</xdr:row>
      <xdr:rowOff>42022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3362325" y="6210300"/>
          <a:ext cx="4400550" cy="5754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endParaRPr lang="pt-BR" sz="1000">
            <a:effectLst/>
          </a:endParaRPr>
        </a:p>
      </xdr:txBody>
    </xdr:sp>
    <xdr:clientData/>
  </xdr:twoCellAnchor>
  <xdr:twoCellAnchor>
    <xdr:from>
      <xdr:col>2</xdr:col>
      <xdr:colOff>0</xdr:colOff>
      <xdr:row>47</xdr:row>
      <xdr:rowOff>133350</xdr:rowOff>
    </xdr:from>
    <xdr:to>
      <xdr:col>4</xdr:col>
      <xdr:colOff>1504950</xdr:colOff>
      <xdr:row>47</xdr:row>
      <xdr:rowOff>133350</xdr:rowOff>
    </xdr:to>
    <xdr:cxnSp macro="">
      <xdr:nvCxnSpPr>
        <xdr:cNvPr id="8" name="Conector reto 5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>
          <a:cxnSpLocks noChangeShapeType="1"/>
        </xdr:cNvCxnSpPr>
      </xdr:nvCxnSpPr>
      <xdr:spPr bwMode="auto">
        <a:xfrm>
          <a:off x="3657600" y="5895975"/>
          <a:ext cx="4552950" cy="0"/>
        </a:xfrm>
        <a:prstGeom prst="line">
          <a:avLst/>
        </a:prstGeom>
        <a:noFill/>
        <a:ln w="19050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oneCell">
    <xdr:from>
      <xdr:col>3</xdr:col>
      <xdr:colOff>167363</xdr:colOff>
      <xdr:row>2</xdr:row>
      <xdr:rowOff>17628</xdr:rowOff>
    </xdr:from>
    <xdr:to>
      <xdr:col>3</xdr:col>
      <xdr:colOff>1573096</xdr:colOff>
      <xdr:row>6</xdr:row>
      <xdr:rowOff>38100</xdr:rowOff>
    </xdr:to>
    <xdr:pic>
      <xdr:nvPicPr>
        <xdr:cNvPr id="2" name="Imagem 1" descr="Contato | Espaço das profissões">
          <a:extLst>
            <a:ext uri="{FF2B5EF4-FFF2-40B4-BE49-F238E27FC236}">
              <a16:creationId xmlns:a16="http://schemas.microsoft.com/office/drawing/2014/main" id="{5B9C7EB8-19A3-4BB7-89D6-C05C862BD2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9938" y="408153"/>
          <a:ext cx="1402558" cy="6681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15360</xdr:colOff>
      <xdr:row>2</xdr:row>
      <xdr:rowOff>82106</xdr:rowOff>
    </xdr:from>
    <xdr:to>
      <xdr:col>3</xdr:col>
      <xdr:colOff>31515</xdr:colOff>
      <xdr:row>6</xdr:row>
      <xdr:rowOff>53990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C2CC234-B4CE-41D1-AA8B-58603F310B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25335" y="472631"/>
          <a:ext cx="1765580" cy="619584"/>
        </a:xfrm>
        <a:prstGeom prst="rect">
          <a:avLst/>
        </a:prstGeom>
      </xdr:spPr>
    </xdr:pic>
    <xdr:clientData/>
  </xdr:twoCellAnchor>
  <xdr:twoCellAnchor editAs="oneCell">
    <xdr:from>
      <xdr:col>1</xdr:col>
      <xdr:colOff>1419431</xdr:colOff>
      <xdr:row>1</xdr:row>
      <xdr:rowOff>145610</xdr:rowOff>
    </xdr:from>
    <xdr:to>
      <xdr:col>1</xdr:col>
      <xdr:colOff>2954401</xdr:colOff>
      <xdr:row>6</xdr:row>
      <xdr:rowOff>120650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7A64FEFD-D16A-4C23-A641-097EFD3168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981406" y="374210"/>
          <a:ext cx="1534970" cy="787840"/>
        </a:xfrm>
        <a:prstGeom prst="rect">
          <a:avLst/>
        </a:prstGeom>
      </xdr:spPr>
    </xdr:pic>
    <xdr:clientData/>
  </xdr:twoCellAnchor>
  <xdr:twoCellAnchor editAs="oneCell">
    <xdr:from>
      <xdr:col>0</xdr:col>
      <xdr:colOff>305359</xdr:colOff>
      <xdr:row>2</xdr:row>
      <xdr:rowOff>58136</xdr:rowOff>
    </xdr:from>
    <xdr:to>
      <xdr:col>1</xdr:col>
      <xdr:colOff>1314450</xdr:colOff>
      <xdr:row>6</xdr:row>
      <xdr:rowOff>27341</xdr:rowOff>
    </xdr:to>
    <xdr:pic>
      <xdr:nvPicPr>
        <xdr:cNvPr id="9" name="Imagem 8">
          <a:extLst>
            <a:ext uri="{FF2B5EF4-FFF2-40B4-BE49-F238E27FC236}">
              <a16:creationId xmlns:a16="http://schemas.microsoft.com/office/drawing/2014/main" id="{73379629-4711-424C-A8E3-734B55A550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05359" y="448661"/>
          <a:ext cx="1571066" cy="6200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5</xdr:row>
      <xdr:rowOff>0</xdr:rowOff>
    </xdr:from>
    <xdr:to>
      <xdr:col>3</xdr:col>
      <xdr:colOff>304800</xdr:colOff>
      <xdr:row>6</xdr:row>
      <xdr:rowOff>142875</xdr:rowOff>
    </xdr:to>
    <xdr:sp macro="" textlink="">
      <xdr:nvSpPr>
        <xdr:cNvPr id="8193" name="AutoShape 1" descr="23A232B8">
          <a:extLst>
            <a:ext uri="{FF2B5EF4-FFF2-40B4-BE49-F238E27FC236}">
              <a16:creationId xmlns:a16="http://schemas.microsoft.com/office/drawing/2014/main" id="{650DC96C-C28D-776D-98F6-E227155B5CB9}"/>
            </a:ext>
          </a:extLst>
        </xdr:cNvPr>
        <xdr:cNvSpPr>
          <a:spLocks noChangeAspect="1" noChangeArrowheads="1"/>
        </xdr:cNvSpPr>
      </xdr:nvSpPr>
      <xdr:spPr bwMode="auto">
        <a:xfrm>
          <a:off x="3133725" y="876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773208</xdr:colOff>
      <xdr:row>0</xdr:row>
      <xdr:rowOff>179296</xdr:rowOff>
    </xdr:from>
    <xdr:to>
      <xdr:col>12</xdr:col>
      <xdr:colOff>425824</xdr:colOff>
      <xdr:row>7</xdr:row>
      <xdr:rowOff>113600</xdr:rowOff>
    </xdr:to>
    <xdr:pic>
      <xdr:nvPicPr>
        <xdr:cNvPr id="3" name="Imagem 2" descr="Contato | Espaço das profissões">
          <a:extLst>
            <a:ext uri="{FF2B5EF4-FFF2-40B4-BE49-F238E27FC236}">
              <a16:creationId xmlns:a16="http://schemas.microsoft.com/office/drawing/2014/main" id="{B3CA3BE6-EFFD-1E49-80F0-FAEDCD4946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86032" y="179296"/>
          <a:ext cx="2308410" cy="1099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224117</xdr:colOff>
      <xdr:row>1</xdr:row>
      <xdr:rowOff>67236</xdr:rowOff>
    </xdr:from>
    <xdr:to>
      <xdr:col>8</xdr:col>
      <xdr:colOff>313764</xdr:colOff>
      <xdr:row>7</xdr:row>
      <xdr:rowOff>53990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C82748D3-50E3-34A3-780A-0D8D476F06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496735" y="291354"/>
          <a:ext cx="2644588" cy="928048"/>
        </a:xfrm>
        <a:prstGeom prst="rect">
          <a:avLst/>
        </a:prstGeom>
      </xdr:spPr>
    </xdr:pic>
    <xdr:clientData/>
  </xdr:twoCellAnchor>
  <xdr:twoCellAnchor editAs="oneCell">
    <xdr:from>
      <xdr:col>3</xdr:col>
      <xdr:colOff>724190</xdr:colOff>
      <xdr:row>0</xdr:row>
      <xdr:rowOff>96780</xdr:rowOff>
    </xdr:from>
    <xdr:to>
      <xdr:col>3</xdr:col>
      <xdr:colOff>3219264</xdr:colOff>
      <xdr:row>8</xdr:row>
      <xdr:rowOff>48675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EB3808B3-8AF8-3D34-DB79-0F38BFE683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175602" y="96780"/>
          <a:ext cx="2495074" cy="12741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4.bin"/><Relationship Id="rId13" Type="http://schemas.openxmlformats.org/officeDocument/2006/relationships/printerSettings" Target="../printerSettings/printerSettings29.bin"/><Relationship Id="rId18" Type="http://schemas.openxmlformats.org/officeDocument/2006/relationships/printerSettings" Target="../printerSettings/printerSettings34.bin"/><Relationship Id="rId3" Type="http://schemas.openxmlformats.org/officeDocument/2006/relationships/printerSettings" Target="../printerSettings/printerSettings19.bin"/><Relationship Id="rId21" Type="http://schemas.openxmlformats.org/officeDocument/2006/relationships/printerSettings" Target="../printerSettings/printerSettings37.bin"/><Relationship Id="rId7" Type="http://schemas.openxmlformats.org/officeDocument/2006/relationships/printerSettings" Target="../printerSettings/printerSettings23.bin"/><Relationship Id="rId12" Type="http://schemas.openxmlformats.org/officeDocument/2006/relationships/printerSettings" Target="../printerSettings/printerSettings28.bin"/><Relationship Id="rId17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18.bin"/><Relationship Id="rId16" Type="http://schemas.openxmlformats.org/officeDocument/2006/relationships/printerSettings" Target="../printerSettings/printerSettings32.bin"/><Relationship Id="rId20" Type="http://schemas.openxmlformats.org/officeDocument/2006/relationships/printerSettings" Target="../printerSettings/printerSettings36.bin"/><Relationship Id="rId1" Type="http://schemas.openxmlformats.org/officeDocument/2006/relationships/printerSettings" Target="../printerSettings/printerSettings17.bin"/><Relationship Id="rId6" Type="http://schemas.openxmlformats.org/officeDocument/2006/relationships/printerSettings" Target="../printerSettings/printerSettings22.bin"/><Relationship Id="rId11" Type="http://schemas.openxmlformats.org/officeDocument/2006/relationships/printerSettings" Target="../printerSettings/printerSettings27.bin"/><Relationship Id="rId5" Type="http://schemas.openxmlformats.org/officeDocument/2006/relationships/printerSettings" Target="../printerSettings/printerSettings21.bin"/><Relationship Id="rId15" Type="http://schemas.openxmlformats.org/officeDocument/2006/relationships/printerSettings" Target="../printerSettings/printerSettings31.bin"/><Relationship Id="rId10" Type="http://schemas.openxmlformats.org/officeDocument/2006/relationships/printerSettings" Target="../printerSettings/printerSettings26.bin"/><Relationship Id="rId19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20.bin"/><Relationship Id="rId9" Type="http://schemas.openxmlformats.org/officeDocument/2006/relationships/printerSettings" Target="../printerSettings/printerSettings25.bin"/><Relationship Id="rId14" Type="http://schemas.openxmlformats.org/officeDocument/2006/relationships/printerSettings" Target="../printerSettings/printerSettings30.bin"/><Relationship Id="rId22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179"/>
  <sheetViews>
    <sheetView showGridLines="0" view="pageBreakPreview" topLeftCell="A4" zoomScaleNormal="100" zoomScaleSheetLayoutView="100" workbookViewId="0">
      <selection activeCell="A43" sqref="A43:G45"/>
    </sheetView>
  </sheetViews>
  <sheetFormatPr defaultColWidth="11.42578125" defaultRowHeight="12.6"/>
  <cols>
    <col min="1" max="1" width="8.42578125" style="6" customWidth="1"/>
    <col min="2" max="2" width="48.5703125" style="6" customWidth="1"/>
    <col min="3" max="5" width="26.28515625" style="6" customWidth="1"/>
    <col min="6" max="7" width="28" style="6" customWidth="1"/>
    <col min="8" max="8" width="20.5703125" style="6" customWidth="1"/>
    <col min="9" max="9" width="23" style="6" customWidth="1"/>
    <col min="10" max="10" width="12.5703125" style="6" customWidth="1"/>
    <col min="11" max="11" width="11.42578125" style="6"/>
    <col min="12" max="12" width="12.5703125" style="6" bestFit="1" customWidth="1"/>
    <col min="13" max="222" width="11.42578125" style="6"/>
    <col min="223" max="223" width="8.42578125" style="6" customWidth="1"/>
    <col min="224" max="224" width="107.7109375" style="6" customWidth="1"/>
    <col min="225" max="225" width="25.28515625" style="6" customWidth="1"/>
    <col min="226" max="227" width="20.28515625" style="6" customWidth="1"/>
    <col min="228" max="229" width="13.7109375" style="6" customWidth="1"/>
    <col min="230" max="230" width="6.28515625" style="6" customWidth="1"/>
    <col min="231" max="478" width="11.42578125" style="6"/>
    <col min="479" max="479" width="8.42578125" style="6" customWidth="1"/>
    <col min="480" max="480" width="107.7109375" style="6" customWidth="1"/>
    <col min="481" max="481" width="25.28515625" style="6" customWidth="1"/>
    <col min="482" max="483" width="20.28515625" style="6" customWidth="1"/>
    <col min="484" max="485" width="13.7109375" style="6" customWidth="1"/>
    <col min="486" max="486" width="6.28515625" style="6" customWidth="1"/>
    <col min="487" max="734" width="11.42578125" style="6"/>
    <col min="735" max="735" width="8.42578125" style="6" customWidth="1"/>
    <col min="736" max="736" width="107.7109375" style="6" customWidth="1"/>
    <col min="737" max="737" width="25.28515625" style="6" customWidth="1"/>
    <col min="738" max="739" width="20.28515625" style="6" customWidth="1"/>
    <col min="740" max="741" width="13.7109375" style="6" customWidth="1"/>
    <col min="742" max="742" width="6.28515625" style="6" customWidth="1"/>
    <col min="743" max="990" width="11.42578125" style="6"/>
    <col min="991" max="991" width="8.42578125" style="6" customWidth="1"/>
    <col min="992" max="992" width="107.7109375" style="6" customWidth="1"/>
    <col min="993" max="993" width="25.28515625" style="6" customWidth="1"/>
    <col min="994" max="995" width="20.28515625" style="6" customWidth="1"/>
    <col min="996" max="997" width="13.7109375" style="6" customWidth="1"/>
    <col min="998" max="998" width="6.28515625" style="6" customWidth="1"/>
    <col min="999" max="1246" width="11.42578125" style="6"/>
    <col min="1247" max="1247" width="8.42578125" style="6" customWidth="1"/>
    <col min="1248" max="1248" width="107.7109375" style="6" customWidth="1"/>
    <col min="1249" max="1249" width="25.28515625" style="6" customWidth="1"/>
    <col min="1250" max="1251" width="20.28515625" style="6" customWidth="1"/>
    <col min="1252" max="1253" width="13.7109375" style="6" customWidth="1"/>
    <col min="1254" max="1254" width="6.28515625" style="6" customWidth="1"/>
    <col min="1255" max="1502" width="11.42578125" style="6"/>
    <col min="1503" max="1503" width="8.42578125" style="6" customWidth="1"/>
    <col min="1504" max="1504" width="107.7109375" style="6" customWidth="1"/>
    <col min="1505" max="1505" width="25.28515625" style="6" customWidth="1"/>
    <col min="1506" max="1507" width="20.28515625" style="6" customWidth="1"/>
    <col min="1508" max="1509" width="13.7109375" style="6" customWidth="1"/>
    <col min="1510" max="1510" width="6.28515625" style="6" customWidth="1"/>
    <col min="1511" max="1758" width="11.42578125" style="6"/>
    <col min="1759" max="1759" width="8.42578125" style="6" customWidth="1"/>
    <col min="1760" max="1760" width="107.7109375" style="6" customWidth="1"/>
    <col min="1761" max="1761" width="25.28515625" style="6" customWidth="1"/>
    <col min="1762" max="1763" width="20.28515625" style="6" customWidth="1"/>
    <col min="1764" max="1765" width="13.7109375" style="6" customWidth="1"/>
    <col min="1766" max="1766" width="6.28515625" style="6" customWidth="1"/>
    <col min="1767" max="2014" width="11.42578125" style="6"/>
    <col min="2015" max="2015" width="8.42578125" style="6" customWidth="1"/>
    <col min="2016" max="2016" width="107.7109375" style="6" customWidth="1"/>
    <col min="2017" max="2017" width="25.28515625" style="6" customWidth="1"/>
    <col min="2018" max="2019" width="20.28515625" style="6" customWidth="1"/>
    <col min="2020" max="2021" width="13.7109375" style="6" customWidth="1"/>
    <col min="2022" max="2022" width="6.28515625" style="6" customWidth="1"/>
    <col min="2023" max="2270" width="11.42578125" style="6"/>
    <col min="2271" max="2271" width="8.42578125" style="6" customWidth="1"/>
    <col min="2272" max="2272" width="107.7109375" style="6" customWidth="1"/>
    <col min="2273" max="2273" width="25.28515625" style="6" customWidth="1"/>
    <col min="2274" max="2275" width="20.28515625" style="6" customWidth="1"/>
    <col min="2276" max="2277" width="13.7109375" style="6" customWidth="1"/>
    <col min="2278" max="2278" width="6.28515625" style="6" customWidth="1"/>
    <col min="2279" max="2526" width="11.42578125" style="6"/>
    <col min="2527" max="2527" width="8.42578125" style="6" customWidth="1"/>
    <col min="2528" max="2528" width="107.7109375" style="6" customWidth="1"/>
    <col min="2529" max="2529" width="25.28515625" style="6" customWidth="1"/>
    <col min="2530" max="2531" width="20.28515625" style="6" customWidth="1"/>
    <col min="2532" max="2533" width="13.7109375" style="6" customWidth="1"/>
    <col min="2534" max="2534" width="6.28515625" style="6" customWidth="1"/>
    <col min="2535" max="2782" width="11.42578125" style="6"/>
    <col min="2783" max="2783" width="8.42578125" style="6" customWidth="1"/>
    <col min="2784" max="2784" width="107.7109375" style="6" customWidth="1"/>
    <col min="2785" max="2785" width="25.28515625" style="6" customWidth="1"/>
    <col min="2786" max="2787" width="20.28515625" style="6" customWidth="1"/>
    <col min="2788" max="2789" width="13.7109375" style="6" customWidth="1"/>
    <col min="2790" max="2790" width="6.28515625" style="6" customWidth="1"/>
    <col min="2791" max="3038" width="11.42578125" style="6"/>
    <col min="3039" max="3039" width="8.42578125" style="6" customWidth="1"/>
    <col min="3040" max="3040" width="107.7109375" style="6" customWidth="1"/>
    <col min="3041" max="3041" width="25.28515625" style="6" customWidth="1"/>
    <col min="3042" max="3043" width="20.28515625" style="6" customWidth="1"/>
    <col min="3044" max="3045" width="13.7109375" style="6" customWidth="1"/>
    <col min="3046" max="3046" width="6.28515625" style="6" customWidth="1"/>
    <col min="3047" max="3294" width="11.42578125" style="6"/>
    <col min="3295" max="3295" width="8.42578125" style="6" customWidth="1"/>
    <col min="3296" max="3296" width="107.7109375" style="6" customWidth="1"/>
    <col min="3297" max="3297" width="25.28515625" style="6" customWidth="1"/>
    <col min="3298" max="3299" width="20.28515625" style="6" customWidth="1"/>
    <col min="3300" max="3301" width="13.7109375" style="6" customWidth="1"/>
    <col min="3302" max="3302" width="6.28515625" style="6" customWidth="1"/>
    <col min="3303" max="3550" width="11.42578125" style="6"/>
    <col min="3551" max="3551" width="8.42578125" style="6" customWidth="1"/>
    <col min="3552" max="3552" width="107.7109375" style="6" customWidth="1"/>
    <col min="3553" max="3553" width="25.28515625" style="6" customWidth="1"/>
    <col min="3554" max="3555" width="20.28515625" style="6" customWidth="1"/>
    <col min="3556" max="3557" width="13.7109375" style="6" customWidth="1"/>
    <col min="3558" max="3558" width="6.28515625" style="6" customWidth="1"/>
    <col min="3559" max="3806" width="11.42578125" style="6"/>
    <col min="3807" max="3807" width="8.42578125" style="6" customWidth="1"/>
    <col min="3808" max="3808" width="107.7109375" style="6" customWidth="1"/>
    <col min="3809" max="3809" width="25.28515625" style="6" customWidth="1"/>
    <col min="3810" max="3811" width="20.28515625" style="6" customWidth="1"/>
    <col min="3812" max="3813" width="13.7109375" style="6" customWidth="1"/>
    <col min="3814" max="3814" width="6.28515625" style="6" customWidth="1"/>
    <col min="3815" max="4062" width="11.42578125" style="6"/>
    <col min="4063" max="4063" width="8.42578125" style="6" customWidth="1"/>
    <col min="4064" max="4064" width="107.7109375" style="6" customWidth="1"/>
    <col min="4065" max="4065" width="25.28515625" style="6" customWidth="1"/>
    <col min="4066" max="4067" width="20.28515625" style="6" customWidth="1"/>
    <col min="4068" max="4069" width="13.7109375" style="6" customWidth="1"/>
    <col min="4070" max="4070" width="6.28515625" style="6" customWidth="1"/>
    <col min="4071" max="4318" width="11.42578125" style="6"/>
    <col min="4319" max="4319" width="8.42578125" style="6" customWidth="1"/>
    <col min="4320" max="4320" width="107.7109375" style="6" customWidth="1"/>
    <col min="4321" max="4321" width="25.28515625" style="6" customWidth="1"/>
    <col min="4322" max="4323" width="20.28515625" style="6" customWidth="1"/>
    <col min="4324" max="4325" width="13.7109375" style="6" customWidth="1"/>
    <col min="4326" max="4326" width="6.28515625" style="6" customWidth="1"/>
    <col min="4327" max="4574" width="11.42578125" style="6"/>
    <col min="4575" max="4575" width="8.42578125" style="6" customWidth="1"/>
    <col min="4576" max="4576" width="107.7109375" style="6" customWidth="1"/>
    <col min="4577" max="4577" width="25.28515625" style="6" customWidth="1"/>
    <col min="4578" max="4579" width="20.28515625" style="6" customWidth="1"/>
    <col min="4580" max="4581" width="13.7109375" style="6" customWidth="1"/>
    <col min="4582" max="4582" width="6.28515625" style="6" customWidth="1"/>
    <col min="4583" max="4830" width="11.42578125" style="6"/>
    <col min="4831" max="4831" width="8.42578125" style="6" customWidth="1"/>
    <col min="4832" max="4832" width="107.7109375" style="6" customWidth="1"/>
    <col min="4833" max="4833" width="25.28515625" style="6" customWidth="1"/>
    <col min="4834" max="4835" width="20.28515625" style="6" customWidth="1"/>
    <col min="4836" max="4837" width="13.7109375" style="6" customWidth="1"/>
    <col min="4838" max="4838" width="6.28515625" style="6" customWidth="1"/>
    <col min="4839" max="5086" width="11.42578125" style="6"/>
    <col min="5087" max="5087" width="8.42578125" style="6" customWidth="1"/>
    <col min="5088" max="5088" width="107.7109375" style="6" customWidth="1"/>
    <col min="5089" max="5089" width="25.28515625" style="6" customWidth="1"/>
    <col min="5090" max="5091" width="20.28515625" style="6" customWidth="1"/>
    <col min="5092" max="5093" width="13.7109375" style="6" customWidth="1"/>
    <col min="5094" max="5094" width="6.28515625" style="6" customWidth="1"/>
    <col min="5095" max="5342" width="11.42578125" style="6"/>
    <col min="5343" max="5343" width="8.42578125" style="6" customWidth="1"/>
    <col min="5344" max="5344" width="107.7109375" style="6" customWidth="1"/>
    <col min="5345" max="5345" width="25.28515625" style="6" customWidth="1"/>
    <col min="5346" max="5347" width="20.28515625" style="6" customWidth="1"/>
    <col min="5348" max="5349" width="13.7109375" style="6" customWidth="1"/>
    <col min="5350" max="5350" width="6.28515625" style="6" customWidth="1"/>
    <col min="5351" max="5598" width="11.42578125" style="6"/>
    <col min="5599" max="5599" width="8.42578125" style="6" customWidth="1"/>
    <col min="5600" max="5600" width="107.7109375" style="6" customWidth="1"/>
    <col min="5601" max="5601" width="25.28515625" style="6" customWidth="1"/>
    <col min="5602" max="5603" width="20.28515625" style="6" customWidth="1"/>
    <col min="5604" max="5605" width="13.7109375" style="6" customWidth="1"/>
    <col min="5606" max="5606" width="6.28515625" style="6" customWidth="1"/>
    <col min="5607" max="5854" width="11.42578125" style="6"/>
    <col min="5855" max="5855" width="8.42578125" style="6" customWidth="1"/>
    <col min="5856" max="5856" width="107.7109375" style="6" customWidth="1"/>
    <col min="5857" max="5857" width="25.28515625" style="6" customWidth="1"/>
    <col min="5858" max="5859" width="20.28515625" style="6" customWidth="1"/>
    <col min="5860" max="5861" width="13.7109375" style="6" customWidth="1"/>
    <col min="5862" max="5862" width="6.28515625" style="6" customWidth="1"/>
    <col min="5863" max="6110" width="11.42578125" style="6"/>
    <col min="6111" max="6111" width="8.42578125" style="6" customWidth="1"/>
    <col min="6112" max="6112" width="107.7109375" style="6" customWidth="1"/>
    <col min="6113" max="6113" width="25.28515625" style="6" customWidth="1"/>
    <col min="6114" max="6115" width="20.28515625" style="6" customWidth="1"/>
    <col min="6116" max="6117" width="13.7109375" style="6" customWidth="1"/>
    <col min="6118" max="6118" width="6.28515625" style="6" customWidth="1"/>
    <col min="6119" max="6366" width="11.42578125" style="6"/>
    <col min="6367" max="6367" width="8.42578125" style="6" customWidth="1"/>
    <col min="6368" max="6368" width="107.7109375" style="6" customWidth="1"/>
    <col min="6369" max="6369" width="25.28515625" style="6" customWidth="1"/>
    <col min="6370" max="6371" width="20.28515625" style="6" customWidth="1"/>
    <col min="6372" max="6373" width="13.7109375" style="6" customWidth="1"/>
    <col min="6374" max="6374" width="6.28515625" style="6" customWidth="1"/>
    <col min="6375" max="6622" width="11.42578125" style="6"/>
    <col min="6623" max="6623" width="8.42578125" style="6" customWidth="1"/>
    <col min="6624" max="6624" width="107.7109375" style="6" customWidth="1"/>
    <col min="6625" max="6625" width="25.28515625" style="6" customWidth="1"/>
    <col min="6626" max="6627" width="20.28515625" style="6" customWidth="1"/>
    <col min="6628" max="6629" width="13.7109375" style="6" customWidth="1"/>
    <col min="6630" max="6630" width="6.28515625" style="6" customWidth="1"/>
    <col min="6631" max="6878" width="11.42578125" style="6"/>
    <col min="6879" max="6879" width="8.42578125" style="6" customWidth="1"/>
    <col min="6880" max="6880" width="107.7109375" style="6" customWidth="1"/>
    <col min="6881" max="6881" width="25.28515625" style="6" customWidth="1"/>
    <col min="6882" max="6883" width="20.28515625" style="6" customWidth="1"/>
    <col min="6884" max="6885" width="13.7109375" style="6" customWidth="1"/>
    <col min="6886" max="6886" width="6.28515625" style="6" customWidth="1"/>
    <col min="6887" max="7134" width="11.42578125" style="6"/>
    <col min="7135" max="7135" width="8.42578125" style="6" customWidth="1"/>
    <col min="7136" max="7136" width="107.7109375" style="6" customWidth="1"/>
    <col min="7137" max="7137" width="25.28515625" style="6" customWidth="1"/>
    <col min="7138" max="7139" width="20.28515625" style="6" customWidth="1"/>
    <col min="7140" max="7141" width="13.7109375" style="6" customWidth="1"/>
    <col min="7142" max="7142" width="6.28515625" style="6" customWidth="1"/>
    <col min="7143" max="7390" width="11.42578125" style="6"/>
    <col min="7391" max="7391" width="8.42578125" style="6" customWidth="1"/>
    <col min="7392" max="7392" width="107.7109375" style="6" customWidth="1"/>
    <col min="7393" max="7393" width="25.28515625" style="6" customWidth="1"/>
    <col min="7394" max="7395" width="20.28515625" style="6" customWidth="1"/>
    <col min="7396" max="7397" width="13.7109375" style="6" customWidth="1"/>
    <col min="7398" max="7398" width="6.28515625" style="6" customWidth="1"/>
    <col min="7399" max="7646" width="11.42578125" style="6"/>
    <col min="7647" max="7647" width="8.42578125" style="6" customWidth="1"/>
    <col min="7648" max="7648" width="107.7109375" style="6" customWidth="1"/>
    <col min="7649" max="7649" width="25.28515625" style="6" customWidth="1"/>
    <col min="7650" max="7651" width="20.28515625" style="6" customWidth="1"/>
    <col min="7652" max="7653" width="13.7109375" style="6" customWidth="1"/>
    <col min="7654" max="7654" width="6.28515625" style="6" customWidth="1"/>
    <col min="7655" max="7902" width="11.42578125" style="6"/>
    <col min="7903" max="7903" width="8.42578125" style="6" customWidth="1"/>
    <col min="7904" max="7904" width="107.7109375" style="6" customWidth="1"/>
    <col min="7905" max="7905" width="25.28515625" style="6" customWidth="1"/>
    <col min="7906" max="7907" width="20.28515625" style="6" customWidth="1"/>
    <col min="7908" max="7909" width="13.7109375" style="6" customWidth="1"/>
    <col min="7910" max="7910" width="6.28515625" style="6" customWidth="1"/>
    <col min="7911" max="8158" width="11.42578125" style="6"/>
    <col min="8159" max="8159" width="8.42578125" style="6" customWidth="1"/>
    <col min="8160" max="8160" width="107.7109375" style="6" customWidth="1"/>
    <col min="8161" max="8161" width="25.28515625" style="6" customWidth="1"/>
    <col min="8162" max="8163" width="20.28515625" style="6" customWidth="1"/>
    <col min="8164" max="8165" width="13.7109375" style="6" customWidth="1"/>
    <col min="8166" max="8166" width="6.28515625" style="6" customWidth="1"/>
    <col min="8167" max="8414" width="11.42578125" style="6"/>
    <col min="8415" max="8415" width="8.42578125" style="6" customWidth="1"/>
    <col min="8416" max="8416" width="107.7109375" style="6" customWidth="1"/>
    <col min="8417" max="8417" width="25.28515625" style="6" customWidth="1"/>
    <col min="8418" max="8419" width="20.28515625" style="6" customWidth="1"/>
    <col min="8420" max="8421" width="13.7109375" style="6" customWidth="1"/>
    <col min="8422" max="8422" width="6.28515625" style="6" customWidth="1"/>
    <col min="8423" max="8670" width="11.42578125" style="6"/>
    <col min="8671" max="8671" width="8.42578125" style="6" customWidth="1"/>
    <col min="8672" max="8672" width="107.7109375" style="6" customWidth="1"/>
    <col min="8673" max="8673" width="25.28515625" style="6" customWidth="1"/>
    <col min="8674" max="8675" width="20.28515625" style="6" customWidth="1"/>
    <col min="8676" max="8677" width="13.7109375" style="6" customWidth="1"/>
    <col min="8678" max="8678" width="6.28515625" style="6" customWidth="1"/>
    <col min="8679" max="8926" width="11.42578125" style="6"/>
    <col min="8927" max="8927" width="8.42578125" style="6" customWidth="1"/>
    <col min="8928" max="8928" width="107.7109375" style="6" customWidth="1"/>
    <col min="8929" max="8929" width="25.28515625" style="6" customWidth="1"/>
    <col min="8930" max="8931" width="20.28515625" style="6" customWidth="1"/>
    <col min="8932" max="8933" width="13.7109375" style="6" customWidth="1"/>
    <col min="8934" max="8934" width="6.28515625" style="6" customWidth="1"/>
    <col min="8935" max="9182" width="11.42578125" style="6"/>
    <col min="9183" max="9183" width="8.42578125" style="6" customWidth="1"/>
    <col min="9184" max="9184" width="107.7109375" style="6" customWidth="1"/>
    <col min="9185" max="9185" width="25.28515625" style="6" customWidth="1"/>
    <col min="9186" max="9187" width="20.28515625" style="6" customWidth="1"/>
    <col min="9188" max="9189" width="13.7109375" style="6" customWidth="1"/>
    <col min="9190" max="9190" width="6.28515625" style="6" customWidth="1"/>
    <col min="9191" max="9438" width="11.42578125" style="6"/>
    <col min="9439" max="9439" width="8.42578125" style="6" customWidth="1"/>
    <col min="9440" max="9440" width="107.7109375" style="6" customWidth="1"/>
    <col min="9441" max="9441" width="25.28515625" style="6" customWidth="1"/>
    <col min="9442" max="9443" width="20.28515625" style="6" customWidth="1"/>
    <col min="9444" max="9445" width="13.7109375" style="6" customWidth="1"/>
    <col min="9446" max="9446" width="6.28515625" style="6" customWidth="1"/>
    <col min="9447" max="9694" width="11.42578125" style="6"/>
    <col min="9695" max="9695" width="8.42578125" style="6" customWidth="1"/>
    <col min="9696" max="9696" width="107.7109375" style="6" customWidth="1"/>
    <col min="9697" max="9697" width="25.28515625" style="6" customWidth="1"/>
    <col min="9698" max="9699" width="20.28515625" style="6" customWidth="1"/>
    <col min="9700" max="9701" width="13.7109375" style="6" customWidth="1"/>
    <col min="9702" max="9702" width="6.28515625" style="6" customWidth="1"/>
    <col min="9703" max="9950" width="11.42578125" style="6"/>
    <col min="9951" max="9951" width="8.42578125" style="6" customWidth="1"/>
    <col min="9952" max="9952" width="107.7109375" style="6" customWidth="1"/>
    <col min="9953" max="9953" width="25.28515625" style="6" customWidth="1"/>
    <col min="9954" max="9955" width="20.28515625" style="6" customWidth="1"/>
    <col min="9956" max="9957" width="13.7109375" style="6" customWidth="1"/>
    <col min="9958" max="9958" width="6.28515625" style="6" customWidth="1"/>
    <col min="9959" max="10206" width="11.42578125" style="6"/>
    <col min="10207" max="10207" width="8.42578125" style="6" customWidth="1"/>
    <col min="10208" max="10208" width="107.7109375" style="6" customWidth="1"/>
    <col min="10209" max="10209" width="25.28515625" style="6" customWidth="1"/>
    <col min="10210" max="10211" width="20.28515625" style="6" customWidth="1"/>
    <col min="10212" max="10213" width="13.7109375" style="6" customWidth="1"/>
    <col min="10214" max="10214" width="6.28515625" style="6" customWidth="1"/>
    <col min="10215" max="10462" width="11.42578125" style="6"/>
    <col min="10463" max="10463" width="8.42578125" style="6" customWidth="1"/>
    <col min="10464" max="10464" width="107.7109375" style="6" customWidth="1"/>
    <col min="10465" max="10465" width="25.28515625" style="6" customWidth="1"/>
    <col min="10466" max="10467" width="20.28515625" style="6" customWidth="1"/>
    <col min="10468" max="10469" width="13.7109375" style="6" customWidth="1"/>
    <col min="10470" max="10470" width="6.28515625" style="6" customWidth="1"/>
    <col min="10471" max="10718" width="11.42578125" style="6"/>
    <col min="10719" max="10719" width="8.42578125" style="6" customWidth="1"/>
    <col min="10720" max="10720" width="107.7109375" style="6" customWidth="1"/>
    <col min="10721" max="10721" width="25.28515625" style="6" customWidth="1"/>
    <col min="10722" max="10723" width="20.28515625" style="6" customWidth="1"/>
    <col min="10724" max="10725" width="13.7109375" style="6" customWidth="1"/>
    <col min="10726" max="10726" width="6.28515625" style="6" customWidth="1"/>
    <col min="10727" max="10974" width="11.42578125" style="6"/>
    <col min="10975" max="10975" width="8.42578125" style="6" customWidth="1"/>
    <col min="10976" max="10976" width="107.7109375" style="6" customWidth="1"/>
    <col min="10977" max="10977" width="25.28515625" style="6" customWidth="1"/>
    <col min="10978" max="10979" width="20.28515625" style="6" customWidth="1"/>
    <col min="10980" max="10981" width="13.7109375" style="6" customWidth="1"/>
    <col min="10982" max="10982" width="6.28515625" style="6" customWidth="1"/>
    <col min="10983" max="11230" width="11.42578125" style="6"/>
    <col min="11231" max="11231" width="8.42578125" style="6" customWidth="1"/>
    <col min="11232" max="11232" width="107.7109375" style="6" customWidth="1"/>
    <col min="11233" max="11233" width="25.28515625" style="6" customWidth="1"/>
    <col min="11234" max="11235" width="20.28515625" style="6" customWidth="1"/>
    <col min="11236" max="11237" width="13.7109375" style="6" customWidth="1"/>
    <col min="11238" max="11238" width="6.28515625" style="6" customWidth="1"/>
    <col min="11239" max="11486" width="11.42578125" style="6"/>
    <col min="11487" max="11487" width="8.42578125" style="6" customWidth="1"/>
    <col min="11488" max="11488" width="107.7109375" style="6" customWidth="1"/>
    <col min="11489" max="11489" width="25.28515625" style="6" customWidth="1"/>
    <col min="11490" max="11491" width="20.28515625" style="6" customWidth="1"/>
    <col min="11492" max="11493" width="13.7109375" style="6" customWidth="1"/>
    <col min="11494" max="11494" width="6.28515625" style="6" customWidth="1"/>
    <col min="11495" max="11742" width="11.42578125" style="6"/>
    <col min="11743" max="11743" width="8.42578125" style="6" customWidth="1"/>
    <col min="11744" max="11744" width="107.7109375" style="6" customWidth="1"/>
    <col min="11745" max="11745" width="25.28515625" style="6" customWidth="1"/>
    <col min="11746" max="11747" width="20.28515625" style="6" customWidth="1"/>
    <col min="11748" max="11749" width="13.7109375" style="6" customWidth="1"/>
    <col min="11750" max="11750" width="6.28515625" style="6" customWidth="1"/>
    <col min="11751" max="11998" width="11.42578125" style="6"/>
    <col min="11999" max="11999" width="8.42578125" style="6" customWidth="1"/>
    <col min="12000" max="12000" width="107.7109375" style="6" customWidth="1"/>
    <col min="12001" max="12001" width="25.28515625" style="6" customWidth="1"/>
    <col min="12002" max="12003" width="20.28515625" style="6" customWidth="1"/>
    <col min="12004" max="12005" width="13.7109375" style="6" customWidth="1"/>
    <col min="12006" max="12006" width="6.28515625" style="6" customWidth="1"/>
    <col min="12007" max="12254" width="11.42578125" style="6"/>
    <col min="12255" max="12255" width="8.42578125" style="6" customWidth="1"/>
    <col min="12256" max="12256" width="107.7109375" style="6" customWidth="1"/>
    <col min="12257" max="12257" width="25.28515625" style="6" customWidth="1"/>
    <col min="12258" max="12259" width="20.28515625" style="6" customWidth="1"/>
    <col min="12260" max="12261" width="13.7109375" style="6" customWidth="1"/>
    <col min="12262" max="12262" width="6.28515625" style="6" customWidth="1"/>
    <col min="12263" max="12510" width="11.42578125" style="6"/>
    <col min="12511" max="12511" width="8.42578125" style="6" customWidth="1"/>
    <col min="12512" max="12512" width="107.7109375" style="6" customWidth="1"/>
    <col min="12513" max="12513" width="25.28515625" style="6" customWidth="1"/>
    <col min="12514" max="12515" width="20.28515625" style="6" customWidth="1"/>
    <col min="12516" max="12517" width="13.7109375" style="6" customWidth="1"/>
    <col min="12518" max="12518" width="6.28515625" style="6" customWidth="1"/>
    <col min="12519" max="12766" width="11.42578125" style="6"/>
    <col min="12767" max="12767" width="8.42578125" style="6" customWidth="1"/>
    <col min="12768" max="12768" width="107.7109375" style="6" customWidth="1"/>
    <col min="12769" max="12769" width="25.28515625" style="6" customWidth="1"/>
    <col min="12770" max="12771" width="20.28515625" style="6" customWidth="1"/>
    <col min="12772" max="12773" width="13.7109375" style="6" customWidth="1"/>
    <col min="12774" max="12774" width="6.28515625" style="6" customWidth="1"/>
    <col min="12775" max="13022" width="11.42578125" style="6"/>
    <col min="13023" max="13023" width="8.42578125" style="6" customWidth="1"/>
    <col min="13024" max="13024" width="107.7109375" style="6" customWidth="1"/>
    <col min="13025" max="13025" width="25.28515625" style="6" customWidth="1"/>
    <col min="13026" max="13027" width="20.28515625" style="6" customWidth="1"/>
    <col min="13028" max="13029" width="13.7109375" style="6" customWidth="1"/>
    <col min="13030" max="13030" width="6.28515625" style="6" customWidth="1"/>
    <col min="13031" max="13278" width="11.42578125" style="6"/>
    <col min="13279" max="13279" width="8.42578125" style="6" customWidth="1"/>
    <col min="13280" max="13280" width="107.7109375" style="6" customWidth="1"/>
    <col min="13281" max="13281" width="25.28515625" style="6" customWidth="1"/>
    <col min="13282" max="13283" width="20.28515625" style="6" customWidth="1"/>
    <col min="13284" max="13285" width="13.7109375" style="6" customWidth="1"/>
    <col min="13286" max="13286" width="6.28515625" style="6" customWidth="1"/>
    <col min="13287" max="13534" width="11.42578125" style="6"/>
    <col min="13535" max="13535" width="8.42578125" style="6" customWidth="1"/>
    <col min="13536" max="13536" width="107.7109375" style="6" customWidth="1"/>
    <col min="13537" max="13537" width="25.28515625" style="6" customWidth="1"/>
    <col min="13538" max="13539" width="20.28515625" style="6" customWidth="1"/>
    <col min="13540" max="13541" width="13.7109375" style="6" customWidth="1"/>
    <col min="13542" max="13542" width="6.28515625" style="6" customWidth="1"/>
    <col min="13543" max="13790" width="11.42578125" style="6"/>
    <col min="13791" max="13791" width="8.42578125" style="6" customWidth="1"/>
    <col min="13792" max="13792" width="107.7109375" style="6" customWidth="1"/>
    <col min="13793" max="13793" width="25.28515625" style="6" customWidth="1"/>
    <col min="13794" max="13795" width="20.28515625" style="6" customWidth="1"/>
    <col min="13796" max="13797" width="13.7109375" style="6" customWidth="1"/>
    <col min="13798" max="13798" width="6.28515625" style="6" customWidth="1"/>
    <col min="13799" max="14046" width="11.42578125" style="6"/>
    <col min="14047" max="14047" width="8.42578125" style="6" customWidth="1"/>
    <col min="14048" max="14048" width="107.7109375" style="6" customWidth="1"/>
    <col min="14049" max="14049" width="25.28515625" style="6" customWidth="1"/>
    <col min="14050" max="14051" width="20.28515625" style="6" customWidth="1"/>
    <col min="14052" max="14053" width="13.7109375" style="6" customWidth="1"/>
    <col min="14054" max="14054" width="6.28515625" style="6" customWidth="1"/>
    <col min="14055" max="14302" width="11.42578125" style="6"/>
    <col min="14303" max="14303" width="8.42578125" style="6" customWidth="1"/>
    <col min="14304" max="14304" width="107.7109375" style="6" customWidth="1"/>
    <col min="14305" max="14305" width="25.28515625" style="6" customWidth="1"/>
    <col min="14306" max="14307" width="20.28515625" style="6" customWidth="1"/>
    <col min="14308" max="14309" width="13.7109375" style="6" customWidth="1"/>
    <col min="14310" max="14310" width="6.28515625" style="6" customWidth="1"/>
    <col min="14311" max="14558" width="11.42578125" style="6"/>
    <col min="14559" max="14559" width="8.42578125" style="6" customWidth="1"/>
    <col min="14560" max="14560" width="107.7109375" style="6" customWidth="1"/>
    <col min="14561" max="14561" width="25.28515625" style="6" customWidth="1"/>
    <col min="14562" max="14563" width="20.28515625" style="6" customWidth="1"/>
    <col min="14564" max="14565" width="13.7109375" style="6" customWidth="1"/>
    <col min="14566" max="14566" width="6.28515625" style="6" customWidth="1"/>
    <col min="14567" max="14814" width="11.42578125" style="6"/>
    <col min="14815" max="14815" width="8.42578125" style="6" customWidth="1"/>
    <col min="14816" max="14816" width="107.7109375" style="6" customWidth="1"/>
    <col min="14817" max="14817" width="25.28515625" style="6" customWidth="1"/>
    <col min="14818" max="14819" width="20.28515625" style="6" customWidth="1"/>
    <col min="14820" max="14821" width="13.7109375" style="6" customWidth="1"/>
    <col min="14822" max="14822" width="6.28515625" style="6" customWidth="1"/>
    <col min="14823" max="15070" width="11.42578125" style="6"/>
    <col min="15071" max="15071" width="8.42578125" style="6" customWidth="1"/>
    <col min="15072" max="15072" width="107.7109375" style="6" customWidth="1"/>
    <col min="15073" max="15073" width="25.28515625" style="6" customWidth="1"/>
    <col min="15074" max="15075" width="20.28515625" style="6" customWidth="1"/>
    <col min="15076" max="15077" width="13.7109375" style="6" customWidth="1"/>
    <col min="15078" max="15078" width="6.28515625" style="6" customWidth="1"/>
    <col min="15079" max="15326" width="11.42578125" style="6"/>
    <col min="15327" max="15327" width="8.42578125" style="6" customWidth="1"/>
    <col min="15328" max="15328" width="107.7109375" style="6" customWidth="1"/>
    <col min="15329" max="15329" width="25.28515625" style="6" customWidth="1"/>
    <col min="15330" max="15331" width="20.28515625" style="6" customWidth="1"/>
    <col min="15332" max="15333" width="13.7109375" style="6" customWidth="1"/>
    <col min="15334" max="15334" width="6.28515625" style="6" customWidth="1"/>
    <col min="15335" max="15582" width="11.42578125" style="6"/>
    <col min="15583" max="15583" width="8.42578125" style="6" customWidth="1"/>
    <col min="15584" max="15584" width="107.7109375" style="6" customWidth="1"/>
    <col min="15585" max="15585" width="25.28515625" style="6" customWidth="1"/>
    <col min="15586" max="15587" width="20.28515625" style="6" customWidth="1"/>
    <col min="15588" max="15589" width="13.7109375" style="6" customWidth="1"/>
    <col min="15590" max="15590" width="6.28515625" style="6" customWidth="1"/>
    <col min="15591" max="15838" width="11.42578125" style="6"/>
    <col min="15839" max="15839" width="8.42578125" style="6" customWidth="1"/>
    <col min="15840" max="15840" width="107.7109375" style="6" customWidth="1"/>
    <col min="15841" max="15841" width="25.28515625" style="6" customWidth="1"/>
    <col min="15842" max="15843" width="20.28515625" style="6" customWidth="1"/>
    <col min="15844" max="15845" width="13.7109375" style="6" customWidth="1"/>
    <col min="15846" max="15846" width="6.28515625" style="6" customWidth="1"/>
    <col min="15847" max="16094" width="11.42578125" style="6"/>
    <col min="16095" max="16095" width="8.42578125" style="6" customWidth="1"/>
    <col min="16096" max="16096" width="107.7109375" style="6" customWidth="1"/>
    <col min="16097" max="16097" width="25.28515625" style="6" customWidth="1"/>
    <col min="16098" max="16099" width="20.28515625" style="6" customWidth="1"/>
    <col min="16100" max="16101" width="13.7109375" style="6" customWidth="1"/>
    <col min="16102" max="16102" width="6.28515625" style="6" customWidth="1"/>
    <col min="16103" max="16384" width="11.42578125" style="6"/>
  </cols>
  <sheetData>
    <row r="1" spans="1:12" ht="18">
      <c r="E1" s="105" t="str">
        <f>Sintética!O1</f>
        <v>UNIDADE: POP-GO</v>
      </c>
      <c r="F1" s="106"/>
      <c r="G1" s="107"/>
    </row>
    <row r="2" spans="1:12">
      <c r="E2" s="134" t="str">
        <f>Sintética!O2</f>
        <v>OBRA/SERVIÇO: NOVAS INSTALAÇOES</v>
      </c>
      <c r="F2" s="135"/>
      <c r="G2" s="136"/>
    </row>
    <row r="3" spans="1:12">
      <c r="E3" s="137" t="str">
        <f>Sintética!O3</f>
        <v>END.: PRAÇA UNIVERSITÁRIA, NÚMERO 1488, QUADRA 86, UFG, GOIÂNIA - GO</v>
      </c>
      <c r="F3" s="135"/>
      <c r="G3" s="136"/>
    </row>
    <row r="4" spans="1:12">
      <c r="G4" s="10"/>
    </row>
    <row r="5" spans="1:12">
      <c r="F5" s="78" t="str">
        <f>Sintética!P5</f>
        <v xml:space="preserve">DATA DO DOCUMENTO: </v>
      </c>
      <c r="G5" s="79"/>
    </row>
    <row r="6" spans="1:12">
      <c r="F6" s="80" t="str">
        <f>Sintética!P6</f>
        <v xml:space="preserve">CONTRATO Nº: </v>
      </c>
      <c r="G6" s="81" t="str">
        <f>Sintética!R6</f>
        <v>-</v>
      </c>
    </row>
    <row r="7" spans="1:12">
      <c r="F7" s="80" t="str">
        <f>Sintética!P7</f>
        <v xml:space="preserve">VERSÃO: </v>
      </c>
      <c r="G7" s="81">
        <f>Sintética!R7</f>
        <v>0</v>
      </c>
    </row>
    <row r="8" spans="1:12">
      <c r="F8" s="80" t="str">
        <f>Sintética!P8</f>
        <v>DATA BASE (COM DESONERAÇÃO):</v>
      </c>
      <c r="G8" s="81">
        <f>Sintética!R8</f>
        <v>0</v>
      </c>
    </row>
    <row r="9" spans="1:12">
      <c r="G9" s="10"/>
    </row>
    <row r="10" spans="1:12" ht="20.100000000000001">
      <c r="A10" s="82" t="s">
        <v>0</v>
      </c>
      <c r="B10" s="82"/>
      <c r="C10" s="82"/>
      <c r="D10" s="82"/>
      <c r="E10" s="82"/>
      <c r="F10" s="82"/>
      <c r="G10" s="82"/>
    </row>
    <row r="11" spans="1:12" ht="14.1">
      <c r="A11" s="30"/>
      <c r="B11" s="30"/>
      <c r="C11" s="30"/>
      <c r="D11" s="30"/>
      <c r="E11" s="30"/>
      <c r="F11" s="30"/>
      <c r="G11" s="31"/>
    </row>
    <row r="12" spans="1:12">
      <c r="A12" s="179" t="s">
        <v>1</v>
      </c>
      <c r="B12" s="179" t="s">
        <v>2</v>
      </c>
      <c r="C12" s="175" t="s">
        <v>3</v>
      </c>
      <c r="D12" s="175" t="s">
        <v>4</v>
      </c>
      <c r="E12" s="181" t="s">
        <v>5</v>
      </c>
      <c r="F12" s="175" t="s">
        <v>6</v>
      </c>
      <c r="G12" s="175" t="s">
        <v>7</v>
      </c>
    </row>
    <row r="13" spans="1:12">
      <c r="A13" s="180"/>
      <c r="B13" s="180"/>
      <c r="C13" s="176"/>
      <c r="D13" s="176"/>
      <c r="E13" s="182"/>
      <c r="F13" s="176"/>
      <c r="G13" s="176"/>
    </row>
    <row r="14" spans="1:12" ht="14.1">
      <c r="A14" s="111" t="s">
        <v>8</v>
      </c>
      <c r="B14" s="112" t="str">
        <f>IFERROR(VLOOKUP(A14,Sintética!A:D,4,0),"")</f>
        <v>SERVIÇOS INICIAIS</v>
      </c>
      <c r="C14" s="113">
        <f>IFERROR(VLOOKUP(A14,Sintética!A:T,20,0),"")</f>
        <v>0</v>
      </c>
      <c r="D14" s="113">
        <f>IFERROR(VLOOKUP(A14,Sintética!A:U,21,0),"")</f>
        <v>0</v>
      </c>
      <c r="E14" s="114">
        <f>IFERROR(VLOOKUP(A14,Sintética!A:V,22,0),"")</f>
        <v>0</v>
      </c>
      <c r="F14" s="115" t="e">
        <f t="shared" ref="F14:F31" si="0">+E14/($E$36)</f>
        <v>#DIV/0!</v>
      </c>
      <c r="G14" s="116">
        <f t="shared" ref="G14:G31" si="1">IFERROR(E14/$E$38,"")</f>
        <v>0</v>
      </c>
      <c r="I14" s="21">
        <f t="shared" ref="I14:I19" si="2">C14-E14+D14</f>
        <v>0</v>
      </c>
    </row>
    <row r="15" spans="1:12" ht="14.1">
      <c r="A15" s="111" t="s">
        <v>9</v>
      </c>
      <c r="B15" s="117" t="str">
        <f>IFERROR(VLOOKUP(A15,Sintética!A:D,4,0),"")</f>
        <v>DESPESAS ADMINISTRATIVAS</v>
      </c>
      <c r="C15" s="118">
        <f>IFERROR(VLOOKUP(A15,Sintética!A:T,20,0),"")</f>
        <v>0</v>
      </c>
      <c r="D15" s="118">
        <f>IFERROR(VLOOKUP(A15,Sintética!A:U,21,0),"")</f>
        <v>0</v>
      </c>
      <c r="E15" s="119">
        <f>IFERROR(VLOOKUP(A15,Sintética!A:V,22,0),"")</f>
        <v>0</v>
      </c>
      <c r="F15" s="120" t="e">
        <f t="shared" si="0"/>
        <v>#DIV/0!</v>
      </c>
      <c r="G15" s="121">
        <f t="shared" si="1"/>
        <v>0</v>
      </c>
      <c r="I15" s="21">
        <f t="shared" si="2"/>
        <v>0</v>
      </c>
    </row>
    <row r="16" spans="1:12" ht="14.1">
      <c r="A16" s="111" t="s">
        <v>10</v>
      </c>
      <c r="B16" s="117" t="str">
        <f>IFERROR(VLOOKUP(A16,Sintética!A:D,4,0),"")</f>
        <v>SERVIÇOS TÉCNICOS E DE APOIO</v>
      </c>
      <c r="C16" s="118">
        <f>IFERROR(VLOOKUP(A16,Sintética!A:T,20,0),"")</f>
        <v>0</v>
      </c>
      <c r="D16" s="118">
        <f>IFERROR(VLOOKUP(A16,Sintética!A:U,21,0),"")</f>
        <v>0</v>
      </c>
      <c r="E16" s="119">
        <f>IFERROR(VLOOKUP(A16,Sintética!A:V,22,0),"")</f>
        <v>0</v>
      </c>
      <c r="F16" s="120" t="e">
        <f t="shared" si="0"/>
        <v>#DIV/0!</v>
      </c>
      <c r="G16" s="121">
        <f t="shared" si="1"/>
        <v>0</v>
      </c>
      <c r="I16" s="21">
        <f t="shared" si="2"/>
        <v>0</v>
      </c>
      <c r="J16" s="11"/>
      <c r="L16" s="11"/>
    </row>
    <row r="17" spans="1:13" ht="14.1">
      <c r="A17" s="111" t="s">
        <v>11</v>
      </c>
      <c r="B17" s="117" t="str">
        <f>IFERROR(VLOOKUP(A17,Sintética!A:D,4,0),"")</f>
        <v>DEMOLIÇÕES, RETIRADAS E REMANEJAMENTOS</v>
      </c>
      <c r="C17" s="118">
        <f>IFERROR(VLOOKUP(A17,Sintética!A:T,20,0),"")</f>
        <v>0</v>
      </c>
      <c r="D17" s="118">
        <f>IFERROR(VLOOKUP(A17,Sintética!A:U,21,0),"")</f>
        <v>0</v>
      </c>
      <c r="E17" s="119">
        <f>IFERROR(VLOOKUP(A17,Sintética!A:V,22,0),"")</f>
        <v>0</v>
      </c>
      <c r="F17" s="120" t="e">
        <f>+E17/($E$36)</f>
        <v>#DIV/0!</v>
      </c>
      <c r="G17" s="121">
        <f t="shared" si="1"/>
        <v>0</v>
      </c>
      <c r="I17" s="21">
        <f t="shared" si="2"/>
        <v>0</v>
      </c>
      <c r="J17" s="10"/>
      <c r="K17" s="10"/>
      <c r="L17" s="10"/>
      <c r="M17" s="10"/>
    </row>
    <row r="18" spans="1:13" ht="14.1">
      <c r="A18" s="111" t="s">
        <v>12</v>
      </c>
      <c r="B18" s="117" t="str">
        <f>IFERROR(VLOOKUP(A18,Sintética!A:D,4,0),"")</f>
        <v>FUNDAÇÕES E ESTRUTURAS</v>
      </c>
      <c r="C18" s="118">
        <f>IFERROR(VLOOKUP(A18,Sintética!A:T,20,0),"")</f>
        <v>0</v>
      </c>
      <c r="D18" s="118">
        <f>IFERROR(VLOOKUP(A18,Sintética!A:U,21,0),"")</f>
        <v>0</v>
      </c>
      <c r="E18" s="119">
        <f>IFERROR(VLOOKUP(A18,Sintética!A:V,22,0),"")</f>
        <v>0</v>
      </c>
      <c r="F18" s="120" t="e">
        <f t="shared" si="0"/>
        <v>#DIV/0!</v>
      </c>
      <c r="G18" s="121">
        <f t="shared" si="1"/>
        <v>0</v>
      </c>
      <c r="I18" s="21">
        <f t="shared" si="2"/>
        <v>0</v>
      </c>
    </row>
    <row r="19" spans="1:13" ht="14.1">
      <c r="A19" s="111" t="s">
        <v>13</v>
      </c>
      <c r="B19" s="117" t="str">
        <f>IFERROR(VLOOKUP(A19,Sintética!A:D,4,0),"")</f>
        <v>PAREDES</v>
      </c>
      <c r="C19" s="118">
        <f>IFERROR(VLOOKUP(A19,Sintética!A:T,20,0),"")</f>
        <v>0</v>
      </c>
      <c r="D19" s="118">
        <f>IFERROR(VLOOKUP(A19,Sintética!A:U,21,0),"")</f>
        <v>0</v>
      </c>
      <c r="E19" s="119">
        <f>IFERROR(VLOOKUP(A19,Sintética!A:V,22,0),"")</f>
        <v>0</v>
      </c>
      <c r="F19" s="120" t="e">
        <f t="shared" si="0"/>
        <v>#DIV/0!</v>
      </c>
      <c r="G19" s="121">
        <f t="shared" si="1"/>
        <v>0</v>
      </c>
      <c r="I19" s="21">
        <f t="shared" si="2"/>
        <v>0</v>
      </c>
      <c r="J19" s="10"/>
      <c r="K19" s="10"/>
      <c r="L19" s="10"/>
      <c r="M19" s="10"/>
    </row>
    <row r="20" spans="1:13" ht="14.1">
      <c r="A20" s="111" t="s">
        <v>14</v>
      </c>
      <c r="B20" s="117" t="str">
        <f>IFERROR(VLOOKUP(A20,Sintética!A:D,4,0),"")</f>
        <v>IMPERMEABILIZAÇÕES</v>
      </c>
      <c r="C20" s="118">
        <f>IFERROR(VLOOKUP(A20,Sintética!A:T,20,0),"")</f>
        <v>0</v>
      </c>
      <c r="D20" s="118">
        <f>IFERROR(VLOOKUP(A20,Sintética!A:U,21,0),"")</f>
        <v>0</v>
      </c>
      <c r="E20" s="119">
        <f>IFERROR(VLOOKUP(A20,Sintética!A:V,22,0),"")</f>
        <v>0</v>
      </c>
      <c r="F20" s="120" t="e">
        <f t="shared" si="0"/>
        <v>#DIV/0!</v>
      </c>
      <c r="G20" s="121">
        <f t="shared" si="1"/>
        <v>0</v>
      </c>
      <c r="I20" s="21">
        <f t="shared" ref="I20:I29" si="3">C20-E20+D20</f>
        <v>0</v>
      </c>
      <c r="J20" s="10"/>
      <c r="K20" s="10"/>
      <c r="L20" s="10"/>
      <c r="M20" s="10"/>
    </row>
    <row r="21" spans="1:13" ht="14.1">
      <c r="A21" s="111" t="s">
        <v>15</v>
      </c>
      <c r="B21" s="117" t="str">
        <f>IFERROR(VLOOKUP(A21,Sintética!A:D,4,0),"")</f>
        <v xml:space="preserve">COBERTURA  </v>
      </c>
      <c r="C21" s="118">
        <f>IFERROR(VLOOKUP(A21,Sintética!A:T,20,0),"")</f>
        <v>0</v>
      </c>
      <c r="D21" s="118">
        <f>IFERROR(VLOOKUP(A21,Sintética!A:U,21,0),"")</f>
        <v>0</v>
      </c>
      <c r="E21" s="119">
        <f>IFERROR(VLOOKUP(A21,Sintética!A:V,22,0),"")</f>
        <v>0</v>
      </c>
      <c r="F21" s="120" t="e">
        <f t="shared" si="0"/>
        <v>#DIV/0!</v>
      </c>
      <c r="G21" s="121">
        <f t="shared" si="1"/>
        <v>0</v>
      </c>
      <c r="I21" s="21">
        <f t="shared" si="3"/>
        <v>0</v>
      </c>
      <c r="J21" s="10"/>
      <c r="K21" s="10"/>
      <c r="L21" s="10"/>
      <c r="M21" s="10"/>
    </row>
    <row r="22" spans="1:13" ht="14.1">
      <c r="A22" s="111" t="s">
        <v>16</v>
      </c>
      <c r="B22" s="117" t="str">
        <f>IFERROR(VLOOKUP(A22,Sintética!A:D,4,0),"")</f>
        <v xml:space="preserve">PISOS           </v>
      </c>
      <c r="C22" s="118">
        <f>IFERROR(VLOOKUP(A22,Sintética!A:T,20,0),"")</f>
        <v>0</v>
      </c>
      <c r="D22" s="118">
        <f>IFERROR(VLOOKUP(A22,Sintética!A:U,21,0),"")</f>
        <v>0</v>
      </c>
      <c r="E22" s="119">
        <f>IFERROR(VLOOKUP(A22,Sintética!A:V,22,0),"")</f>
        <v>0</v>
      </c>
      <c r="F22" s="120" t="e">
        <f t="shared" si="0"/>
        <v>#DIV/0!</v>
      </c>
      <c r="G22" s="121">
        <f t="shared" si="1"/>
        <v>0</v>
      </c>
      <c r="I22" s="21">
        <f t="shared" ref="I22:I28" si="4">C22-E22+D22</f>
        <v>0</v>
      </c>
      <c r="J22" s="10"/>
      <c r="K22" s="10"/>
      <c r="L22" s="10"/>
      <c r="M22" s="10"/>
    </row>
    <row r="23" spans="1:13" ht="14.1">
      <c r="A23" s="111" t="s">
        <v>17</v>
      </c>
      <c r="B23" s="117" t="str">
        <f>IFERROR(VLOOKUP(A23,Sintética!A:D,4,0),"")</f>
        <v>ESQUADRIAS</v>
      </c>
      <c r="C23" s="118">
        <f>IFERROR(VLOOKUP(A23,Sintética!A:T,20,0),"")</f>
        <v>0</v>
      </c>
      <c r="D23" s="118">
        <f>IFERROR(VLOOKUP(A23,Sintética!A:U,21,0),"")</f>
        <v>0</v>
      </c>
      <c r="E23" s="119">
        <f>IFERROR(VLOOKUP(A23,Sintética!A:V,22,0),"")</f>
        <v>0</v>
      </c>
      <c r="F23" s="120" t="e">
        <f t="shared" si="0"/>
        <v>#DIV/0!</v>
      </c>
      <c r="G23" s="121">
        <f t="shared" si="1"/>
        <v>0</v>
      </c>
      <c r="I23" s="21">
        <f t="shared" si="4"/>
        <v>0</v>
      </c>
      <c r="J23" s="10"/>
      <c r="K23" s="10"/>
      <c r="L23" s="10"/>
      <c r="M23" s="10"/>
    </row>
    <row r="24" spans="1:13" ht="14.1">
      <c r="A24" s="111" t="s">
        <v>18</v>
      </c>
      <c r="B24" s="117" t="str">
        <f>IFERROR(VLOOKUP(A24,Sintética!A:D,4,0),"")</f>
        <v>FORROS</v>
      </c>
      <c r="C24" s="118">
        <f>IFERROR(VLOOKUP(A24,Sintética!A:T,20,0),"")</f>
        <v>0</v>
      </c>
      <c r="D24" s="118">
        <f>IFERROR(VLOOKUP(A24,Sintética!A:U,21,0),"")</f>
        <v>0</v>
      </c>
      <c r="E24" s="119">
        <f>IFERROR(VLOOKUP(A24,Sintética!A:V,22,0),"")</f>
        <v>0</v>
      </c>
      <c r="F24" s="120" t="e">
        <f t="shared" si="0"/>
        <v>#DIV/0!</v>
      </c>
      <c r="G24" s="121">
        <f t="shared" si="1"/>
        <v>0</v>
      </c>
      <c r="I24" s="21">
        <f t="shared" si="4"/>
        <v>0</v>
      </c>
      <c r="J24" s="10"/>
      <c r="K24" s="10"/>
      <c r="L24" s="10"/>
      <c r="M24" s="10"/>
    </row>
    <row r="25" spans="1:13" ht="14.1">
      <c r="A25" s="111" t="s">
        <v>19</v>
      </c>
      <c r="B25" s="117" t="str">
        <f>IFERROR(VLOOKUP(A25,Sintética!A:D,4,0),"")</f>
        <v>PINTURAS</v>
      </c>
      <c r="C25" s="118">
        <f>IFERROR(VLOOKUP(A25,Sintética!A:T,20,0),"")</f>
        <v>0</v>
      </c>
      <c r="D25" s="118">
        <f>IFERROR(VLOOKUP(A25,Sintética!A:U,21,0),"")</f>
        <v>0</v>
      </c>
      <c r="E25" s="119">
        <f>IFERROR(VLOOKUP(A25,Sintética!A:V,22,0),"")</f>
        <v>0</v>
      </c>
      <c r="F25" s="120" t="e">
        <f t="shared" si="0"/>
        <v>#DIV/0!</v>
      </c>
      <c r="G25" s="121">
        <f t="shared" si="1"/>
        <v>0</v>
      </c>
      <c r="I25" s="21">
        <f t="shared" si="4"/>
        <v>0</v>
      </c>
      <c r="J25" s="10"/>
      <c r="K25" s="10"/>
      <c r="L25" s="10"/>
      <c r="M25" s="10"/>
    </row>
    <row r="26" spans="1:13" ht="14.1">
      <c r="A26" s="111" t="s">
        <v>20</v>
      </c>
      <c r="B26" s="117" t="str">
        <f>IFERROR(VLOOKUP(A26,Sintética!A:D,4,0),"")</f>
        <v xml:space="preserve">SERRALHERIA        </v>
      </c>
      <c r="C26" s="118">
        <f>IFERROR(VLOOKUP(A26,Sintética!A:T,20,0),"")</f>
        <v>0</v>
      </c>
      <c r="D26" s="118">
        <f>IFERROR(VLOOKUP(A26,Sintética!A:U,21,0),"")</f>
        <v>0</v>
      </c>
      <c r="E26" s="119">
        <f>IFERROR(VLOOKUP(A26,Sintética!A:V,22,0),"")</f>
        <v>0</v>
      </c>
      <c r="F26" s="120" t="e">
        <f t="shared" si="0"/>
        <v>#DIV/0!</v>
      </c>
      <c r="G26" s="121">
        <f t="shared" si="1"/>
        <v>0</v>
      </c>
      <c r="I26" s="21">
        <f t="shared" si="4"/>
        <v>0</v>
      </c>
      <c r="J26" s="10"/>
      <c r="K26" s="10"/>
      <c r="L26" s="10"/>
      <c r="M26" s="10"/>
    </row>
    <row r="27" spans="1:13" ht="14.1">
      <c r="A27" s="111" t="s">
        <v>21</v>
      </c>
      <c r="B27" s="117" t="str">
        <f>IFERROR(VLOOKUP(A27,Sintética!A:D,4,0),"")</f>
        <v>DIVERSOS</v>
      </c>
      <c r="C27" s="118">
        <f>IFERROR(VLOOKUP(A27,Sintética!A:T,20,0),"")</f>
        <v>0</v>
      </c>
      <c r="D27" s="118">
        <f>IFERROR(VLOOKUP(A27,Sintética!A:U,21,0),"")</f>
        <v>0</v>
      </c>
      <c r="E27" s="119">
        <f>IFERROR(VLOOKUP(A27,Sintética!A:V,22,0),"")</f>
        <v>0</v>
      </c>
      <c r="F27" s="120" t="e">
        <f t="shared" si="0"/>
        <v>#DIV/0!</v>
      </c>
      <c r="G27" s="121">
        <f t="shared" si="1"/>
        <v>0</v>
      </c>
      <c r="I27" s="21">
        <f t="shared" si="4"/>
        <v>0</v>
      </c>
      <c r="J27" s="10"/>
      <c r="K27" s="10"/>
      <c r="L27" s="10"/>
      <c r="M27" s="10"/>
    </row>
    <row r="28" spans="1:13" ht="23.1">
      <c r="A28" s="111" t="s">
        <v>22</v>
      </c>
      <c r="B28" s="117" t="str">
        <f>IFERROR(VLOOKUP(A28,Sintética!A:D,4,0),"")</f>
        <v>INFRAESTRUTURA DAS INSTALAÇÕES ELÉTRICAS E DADOS</v>
      </c>
      <c r="C28" s="118">
        <f>IFERROR(VLOOKUP(A28,Sintética!A:T,20,0),"")</f>
        <v>0</v>
      </c>
      <c r="D28" s="118">
        <f>IFERROR(VLOOKUP(A28,Sintética!A:U,21,0),"")</f>
        <v>0</v>
      </c>
      <c r="E28" s="119">
        <f>IFERROR(VLOOKUP(A28,Sintética!A:V,22,0),"")</f>
        <v>0</v>
      </c>
      <c r="F28" s="120" t="e">
        <f t="shared" si="0"/>
        <v>#DIV/0!</v>
      </c>
      <c r="G28" s="121">
        <f t="shared" si="1"/>
        <v>0</v>
      </c>
      <c r="I28" s="21">
        <f t="shared" si="4"/>
        <v>0</v>
      </c>
      <c r="J28" s="10"/>
      <c r="K28" s="10"/>
      <c r="L28" s="10"/>
      <c r="M28" s="10"/>
    </row>
    <row r="29" spans="1:13" ht="23.1">
      <c r="A29" s="111" t="s">
        <v>23</v>
      </c>
      <c r="B29" s="117" t="str">
        <f>IFERROR(VLOOKUP(A29,Sintética!A:D,4,0),"")</f>
        <v>EQUIPAMENTOS DAS INSTALAÇÕES ELÉTRICAS E DE DADOS</v>
      </c>
      <c r="C29" s="118">
        <f>IFERROR(VLOOKUP(A29,Sintética!A:T,20,0),"")</f>
        <v>0</v>
      </c>
      <c r="D29" s="118">
        <f>IFERROR(VLOOKUP(A29,Sintética!A:U,21,0),"")</f>
        <v>0</v>
      </c>
      <c r="E29" s="119">
        <f>IFERROR(VLOOKUP(A29,Sintética!A:V,22,0),"")</f>
        <v>0</v>
      </c>
      <c r="F29" s="120" t="e">
        <f t="shared" si="0"/>
        <v>#DIV/0!</v>
      </c>
      <c r="G29" s="121">
        <f t="shared" si="1"/>
        <v>0</v>
      </c>
      <c r="I29" s="21">
        <f t="shared" si="3"/>
        <v>0</v>
      </c>
      <c r="J29" s="10"/>
      <c r="K29" s="10"/>
      <c r="L29" s="10"/>
      <c r="M29" s="10"/>
    </row>
    <row r="30" spans="1:13" ht="14.1">
      <c r="A30" s="111" t="s">
        <v>24</v>
      </c>
      <c r="B30" s="117" t="str">
        <f>IFERROR(VLOOKUP(A30,Sintética!A:D,4,0),"")</f>
        <v>SISTEMA DE CLIMATIZAÇAO</v>
      </c>
      <c r="C30" s="118">
        <f>IFERROR(VLOOKUP(A30,Sintética!A:T,20,0),"")</f>
        <v>0</v>
      </c>
      <c r="D30" s="118">
        <f>IFERROR(VLOOKUP(A30,Sintética!A:U,21,0),"")</f>
        <v>0</v>
      </c>
      <c r="E30" s="119">
        <f>IFERROR(VLOOKUP(A30,Sintética!A:V,22,0),"")</f>
        <v>0</v>
      </c>
      <c r="F30" s="120" t="e">
        <f t="shared" si="0"/>
        <v>#DIV/0!</v>
      </c>
      <c r="G30" s="121">
        <f t="shared" si="1"/>
        <v>0</v>
      </c>
      <c r="I30" s="21">
        <f t="shared" ref="I30:I31" si="5">C30-E30+D30</f>
        <v>0</v>
      </c>
      <c r="J30" s="10"/>
      <c r="K30" s="10"/>
      <c r="L30" s="10"/>
      <c r="M30" s="10"/>
    </row>
    <row r="31" spans="1:13" ht="14.1">
      <c r="A31" s="111" t="s">
        <v>25</v>
      </c>
      <c r="B31" s="117" t="str">
        <f>IFERROR(VLOOKUP(A31,Sintética!A:D,4,0),"")</f>
        <v>SISTEMA DE GÁS INERTE</v>
      </c>
      <c r="C31" s="118">
        <f>IFERROR(VLOOKUP(A31,Sintética!A:T,20,0),"")</f>
        <v>0</v>
      </c>
      <c r="D31" s="118">
        <f>IFERROR(VLOOKUP(A31,Sintética!A:U,21,0),"")</f>
        <v>0</v>
      </c>
      <c r="E31" s="119">
        <f>IFERROR(VLOOKUP(A31,Sintética!A:V,22,0),"")</f>
        <v>0</v>
      </c>
      <c r="F31" s="120" t="e">
        <f t="shared" si="0"/>
        <v>#DIV/0!</v>
      </c>
      <c r="G31" s="121">
        <f t="shared" si="1"/>
        <v>0</v>
      </c>
      <c r="I31" s="21">
        <f t="shared" si="5"/>
        <v>0</v>
      </c>
      <c r="J31" s="10"/>
      <c r="K31" s="10"/>
      <c r="L31" s="10"/>
      <c r="M31" s="10"/>
    </row>
    <row r="32" spans="1:13" ht="23.1">
      <c r="A32" s="111" t="s">
        <v>26</v>
      </c>
      <c r="B32" s="117" t="str">
        <f>IFERROR(VLOOKUP(A32,Sintética!A:D,4,0),"")</f>
        <v>INSTALAÇÕES DE PREVENÇÃO E COMBATE AO INCÊNDIO</v>
      </c>
      <c r="C32" s="118">
        <f>IFERROR(VLOOKUP(A32,Sintética!A:T,20,0),"")</f>
        <v>0</v>
      </c>
      <c r="D32" s="118">
        <f>IFERROR(VLOOKUP(A32,Sintética!A:U,21,0),"")</f>
        <v>0</v>
      </c>
      <c r="E32" s="119">
        <f>IFERROR(VLOOKUP(A32,Sintética!A:V,22,0),"")</f>
        <v>0</v>
      </c>
      <c r="F32" s="120" t="e">
        <f t="shared" ref="F32:F34" si="6">+E32/($E$36)</f>
        <v>#DIV/0!</v>
      </c>
      <c r="G32" s="121">
        <f t="shared" ref="G32:G34" si="7">IFERROR(E32/$E$38,"")</f>
        <v>0</v>
      </c>
      <c r="I32" s="21">
        <f t="shared" ref="I32:I34" si="8">C32-E32+D32</f>
        <v>0</v>
      </c>
      <c r="J32" s="10"/>
      <c r="K32" s="10"/>
      <c r="L32" s="10"/>
      <c r="M32" s="10"/>
    </row>
    <row r="33" spans="1:13" ht="23.1">
      <c r="A33" s="111" t="s">
        <v>27</v>
      </c>
      <c r="B33" s="117" t="str">
        <f>IFERROR(VLOOKUP(A33,Sintética!A:D,4,0),"")</f>
        <v xml:space="preserve">INSTALAÇÕES DE ÁGUA FRIA, DRENOS, ESGOTAMENTO SANITÁRIO E ÁGUAS PLUVIAIS  </v>
      </c>
      <c r="C33" s="118">
        <f>IFERROR(VLOOKUP(A33,Sintética!A:T,20,0),"")</f>
        <v>0</v>
      </c>
      <c r="D33" s="118">
        <f>IFERROR(VLOOKUP(A33,Sintética!A:U,21,0),"")</f>
        <v>0</v>
      </c>
      <c r="E33" s="119">
        <f>IFERROR(VLOOKUP(A33,Sintética!A:V,22,0),"")</f>
        <v>0</v>
      </c>
      <c r="F33" s="120" t="e">
        <f t="shared" ref="F33" si="9">+E33/($E$36)</f>
        <v>#DIV/0!</v>
      </c>
      <c r="G33" s="121">
        <f t="shared" ref="G33" si="10">IFERROR(E33/$E$38,"")</f>
        <v>0</v>
      </c>
      <c r="I33" s="21">
        <f t="shared" ref="I33" si="11">C33-E33+D33</f>
        <v>0</v>
      </c>
      <c r="J33" s="10"/>
      <c r="K33" s="10"/>
      <c r="L33" s="10"/>
      <c r="M33" s="10"/>
    </row>
    <row r="34" spans="1:13" ht="14.1">
      <c r="A34" s="111" t="s">
        <v>28</v>
      </c>
      <c r="B34" s="117" t="str">
        <f>IFERROR(VLOOKUP(A34,Sintética!A:D,4,0),"")</f>
        <v>LIMPEZA, SERVIÇOS FINAIS E DESMOBILIZAÇÃO</v>
      </c>
      <c r="C34" s="118">
        <f>IFERROR(VLOOKUP(A34,Sintética!A:T,20,0),"")</f>
        <v>0</v>
      </c>
      <c r="D34" s="118">
        <f>IFERROR(VLOOKUP(A34,Sintética!A:U,21,0),"")</f>
        <v>0</v>
      </c>
      <c r="E34" s="119">
        <f>IFERROR(VLOOKUP(A34,Sintética!A:V,22,0),"")</f>
        <v>0</v>
      </c>
      <c r="F34" s="120" t="e">
        <f t="shared" si="6"/>
        <v>#DIV/0!</v>
      </c>
      <c r="G34" s="121">
        <f t="shared" si="7"/>
        <v>0</v>
      </c>
      <c r="I34" s="21">
        <f t="shared" si="8"/>
        <v>0</v>
      </c>
      <c r="J34" s="10"/>
      <c r="K34" s="10"/>
      <c r="L34" s="10"/>
      <c r="M34" s="10"/>
    </row>
    <row r="35" spans="1:13" ht="14.1">
      <c r="A35" s="71"/>
      <c r="B35" s="74"/>
      <c r="C35" s="72"/>
      <c r="D35" s="72"/>
      <c r="E35" s="73"/>
      <c r="F35" s="32"/>
      <c r="G35" s="33"/>
      <c r="I35" s="21"/>
    </row>
    <row r="36" spans="1:13" ht="18">
      <c r="A36" s="128" t="s">
        <v>29</v>
      </c>
      <c r="B36" s="129"/>
      <c r="C36" s="130">
        <f>SUM(C14:C35)</f>
        <v>0</v>
      </c>
      <c r="D36" s="130">
        <f>SUM(D14:D35)</f>
        <v>0</v>
      </c>
      <c r="E36" s="131">
        <f>SUM(E14:E35)</f>
        <v>0</v>
      </c>
      <c r="F36" s="132" t="e">
        <f>SUM(F14:F35)</f>
        <v>#DIV/0!</v>
      </c>
      <c r="G36" s="133">
        <f>SUM(G14:G35)</f>
        <v>0</v>
      </c>
      <c r="H36" s="17">
        <f>E36-Sintética!Q593</f>
        <v>0</v>
      </c>
      <c r="L36" s="21"/>
    </row>
    <row r="37" spans="1:13">
      <c r="A37" s="178"/>
      <c r="B37" s="178"/>
      <c r="C37" s="178"/>
      <c r="D37" s="178"/>
      <c r="E37" s="178"/>
      <c r="F37" s="178"/>
      <c r="G37" s="178"/>
      <c r="L37" s="21"/>
    </row>
    <row r="38" spans="1:13" ht="12.95">
      <c r="A38" s="34"/>
      <c r="B38" s="75"/>
      <c r="C38" s="34"/>
      <c r="D38" s="34" t="s">
        <v>30</v>
      </c>
      <c r="E38" s="122">
        <f>Sintética!F585</f>
        <v>184.16</v>
      </c>
      <c r="F38" s="173"/>
      <c r="G38" s="35"/>
    </row>
    <row r="39" spans="1:13" ht="12.95">
      <c r="A39" s="34"/>
      <c r="B39" s="34"/>
      <c r="C39" s="34"/>
      <c r="D39" s="34" t="s">
        <v>31</v>
      </c>
      <c r="E39" s="123">
        <f>IFERROR(+(E36)/E38,"")</f>
        <v>0</v>
      </c>
      <c r="F39" s="35"/>
      <c r="G39" s="35"/>
    </row>
    <row r="40" spans="1:13" ht="12.95">
      <c r="A40" s="34"/>
      <c r="B40" s="34"/>
      <c r="C40" s="34"/>
      <c r="D40" s="34" t="s">
        <v>32</v>
      </c>
      <c r="E40" s="123"/>
      <c r="F40" s="35"/>
      <c r="G40" s="35"/>
    </row>
    <row r="41" spans="1:13">
      <c r="A41" s="19"/>
      <c r="B41" s="19"/>
      <c r="C41" s="19"/>
      <c r="D41" s="19"/>
      <c r="E41" s="19"/>
      <c r="F41" s="19"/>
      <c r="G41" s="19"/>
    </row>
    <row r="42" spans="1:13" ht="12.95">
      <c r="A42" s="126" t="s">
        <v>33</v>
      </c>
      <c r="B42" s="177" t="s">
        <v>34</v>
      </c>
      <c r="C42" s="177"/>
      <c r="D42" s="177"/>
      <c r="E42" s="177"/>
      <c r="F42" s="127" t="s">
        <v>35</v>
      </c>
      <c r="G42" s="127" t="s">
        <v>36</v>
      </c>
    </row>
    <row r="43" spans="1:13">
      <c r="A43" s="124"/>
      <c r="B43" s="174"/>
      <c r="C43" s="174"/>
      <c r="D43" s="174"/>
      <c r="E43" s="174"/>
      <c r="F43" s="143"/>
      <c r="G43" s="125"/>
    </row>
    <row r="44" spans="1:13">
      <c r="A44" s="124"/>
      <c r="B44" s="174"/>
      <c r="C44" s="174"/>
      <c r="D44" s="174"/>
      <c r="E44" s="174"/>
      <c r="F44" s="143"/>
      <c r="G44" s="125"/>
    </row>
    <row r="45" spans="1:13">
      <c r="A45" s="124"/>
      <c r="B45" s="174"/>
      <c r="C45" s="174"/>
      <c r="D45" s="174"/>
      <c r="E45" s="174"/>
      <c r="F45" s="143"/>
      <c r="G45" s="125"/>
    </row>
    <row r="46" spans="1:13">
      <c r="G46" s="10"/>
    </row>
    <row r="47" spans="1:13">
      <c r="G47" s="10"/>
    </row>
    <row r="56" spans="5:5">
      <c r="E56" s="21"/>
    </row>
    <row r="732" spans="8:8">
      <c r="H732" s="6">
        <v>60</v>
      </c>
    </row>
    <row r="734" spans="8:8">
      <c r="H734" s="6">
        <v>800</v>
      </c>
    </row>
    <row r="736" spans="8:8">
      <c r="H736" s="6">
        <v>60</v>
      </c>
    </row>
    <row r="737" spans="8:8">
      <c r="H737" s="6">
        <v>15</v>
      </c>
    </row>
    <row r="738" spans="8:8">
      <c r="H738" s="6">
        <v>10</v>
      </c>
    </row>
    <row r="740" spans="8:8">
      <c r="H740" s="6">
        <v>600</v>
      </c>
    </row>
    <row r="742" spans="8:8">
      <c r="H742" s="6">
        <v>600</v>
      </c>
    </row>
    <row r="749" spans="8:8">
      <c r="H749" s="6">
        <v>5</v>
      </c>
    </row>
    <row r="750" spans="8:8">
      <c r="H750" s="6">
        <v>5</v>
      </c>
    </row>
    <row r="753" spans="8:8">
      <c r="H753" s="6">
        <v>25</v>
      </c>
    </row>
    <row r="754" spans="8:8">
      <c r="H754" s="6">
        <v>10</v>
      </c>
    </row>
    <row r="755" spans="8:8">
      <c r="H755" s="6">
        <v>10</v>
      </c>
    </row>
    <row r="756" spans="8:8">
      <c r="H756" s="6">
        <v>10</v>
      </c>
    </row>
    <row r="757" spans="8:8">
      <c r="H757" s="6">
        <v>10</v>
      </c>
    </row>
    <row r="758" spans="8:8">
      <c r="H758" s="6">
        <v>10</v>
      </c>
    </row>
    <row r="759" spans="8:8">
      <c r="H759" s="6">
        <v>10</v>
      </c>
    </row>
    <row r="760" spans="8:8">
      <c r="H760" s="6">
        <v>10</v>
      </c>
    </row>
    <row r="761" spans="8:8">
      <c r="H761" s="6">
        <v>10</v>
      </c>
    </row>
    <row r="762" spans="8:8">
      <c r="H762" s="6">
        <v>10</v>
      </c>
    </row>
    <row r="763" spans="8:8">
      <c r="H763" s="6">
        <v>250</v>
      </c>
    </row>
    <row r="764" spans="8:8">
      <c r="H764" s="6">
        <v>15</v>
      </c>
    </row>
    <row r="765" spans="8:8">
      <c r="H765" s="6">
        <v>100</v>
      </c>
    </row>
    <row r="766" spans="8:8">
      <c r="H766" s="6">
        <v>10</v>
      </c>
    </row>
    <row r="767" spans="8:8">
      <c r="H767" s="6">
        <v>40</v>
      </c>
    </row>
    <row r="768" spans="8:8">
      <c r="H768" s="6">
        <v>10</v>
      </c>
    </row>
    <row r="769" spans="8:8">
      <c r="H769" s="6">
        <v>10</v>
      </c>
    </row>
    <row r="771" spans="8:8">
      <c r="H771" s="6">
        <v>5</v>
      </c>
    </row>
    <row r="772" spans="8:8">
      <c r="H772" s="6">
        <v>2</v>
      </c>
    </row>
    <row r="774" spans="8:8">
      <c r="H774" s="6">
        <v>45</v>
      </c>
    </row>
    <row r="776" spans="8:8">
      <c r="H776" s="6">
        <v>2</v>
      </c>
    </row>
    <row r="777" spans="8:8">
      <c r="H777" s="6">
        <v>5</v>
      </c>
    </row>
    <row r="778" spans="8:8">
      <c r="H778" s="6">
        <v>180</v>
      </c>
    </row>
    <row r="779" spans="8:8">
      <c r="H779" s="6">
        <v>300</v>
      </c>
    </row>
    <row r="780" spans="8:8">
      <c r="H780" s="6">
        <v>30</v>
      </c>
    </row>
    <row r="781" spans="8:8">
      <c r="H781" s="6">
        <v>70</v>
      </c>
    </row>
    <row r="782" spans="8:8">
      <c r="H782" s="6">
        <v>70</v>
      </c>
    </row>
    <row r="786" spans="8:8">
      <c r="H786" s="6">
        <v>150</v>
      </c>
    </row>
    <row r="788" spans="8:8">
      <c r="H788" s="6">
        <v>200</v>
      </c>
    </row>
    <row r="789" spans="8:8">
      <c r="H789" s="6">
        <v>1300</v>
      </c>
    </row>
    <row r="790" spans="8:8">
      <c r="H790" s="6">
        <v>5</v>
      </c>
    </row>
    <row r="791" spans="8:8">
      <c r="H791" s="6">
        <v>5</v>
      </c>
    </row>
    <row r="792" spans="8:8">
      <c r="H792" s="6">
        <v>5</v>
      </c>
    </row>
    <row r="793" spans="8:8">
      <c r="H793" s="6">
        <v>5</v>
      </c>
    </row>
    <row r="794" spans="8:8">
      <c r="H794" s="6">
        <v>5</v>
      </c>
    </row>
    <row r="795" spans="8:8">
      <c r="H795" s="6">
        <v>5</v>
      </c>
    </row>
    <row r="796" spans="8:8">
      <c r="H796" s="6">
        <v>5</v>
      </c>
    </row>
    <row r="797" spans="8:8">
      <c r="H797" s="6">
        <v>10</v>
      </c>
    </row>
    <row r="799" spans="8:8">
      <c r="H799" s="6">
        <v>30</v>
      </c>
    </row>
    <row r="801" spans="8:8">
      <c r="H801" s="6">
        <v>30</v>
      </c>
    </row>
    <row r="802" spans="8:8">
      <c r="H802" s="6">
        <v>70</v>
      </c>
    </row>
    <row r="803" spans="8:8">
      <c r="H803" s="6">
        <v>10</v>
      </c>
    </row>
    <row r="804" spans="8:8">
      <c r="H804" s="6">
        <v>300</v>
      </c>
    </row>
    <row r="805" spans="8:8">
      <c r="H805" s="6">
        <v>250</v>
      </c>
    </row>
    <row r="806" spans="8:8">
      <c r="H806" s="6">
        <v>350</v>
      </c>
    </row>
    <row r="807" spans="8:8">
      <c r="H807" s="6">
        <v>10</v>
      </c>
    </row>
    <row r="808" spans="8:8">
      <c r="H808" s="6">
        <v>10</v>
      </c>
    </row>
    <row r="809" spans="8:8">
      <c r="H809" s="6">
        <v>1100</v>
      </c>
    </row>
    <row r="810" spans="8:8">
      <c r="H810" s="6">
        <v>10</v>
      </c>
    </row>
    <row r="811" spans="8:8">
      <c r="H811" s="6">
        <v>15</v>
      </c>
    </row>
    <row r="812" spans="8:8">
      <c r="H812" s="6">
        <v>10</v>
      </c>
    </row>
    <row r="813" spans="8:8">
      <c r="H813" s="6">
        <v>45</v>
      </c>
    </row>
    <row r="814" spans="8:8">
      <c r="H814" s="6">
        <v>20</v>
      </c>
    </row>
    <row r="815" spans="8:8">
      <c r="H815" s="6">
        <v>30</v>
      </c>
    </row>
    <row r="816" spans="8:8">
      <c r="H816" s="6">
        <v>30</v>
      </c>
    </row>
    <row r="818" spans="8:8">
      <c r="H818" s="6">
        <v>10</v>
      </c>
    </row>
    <row r="819" spans="8:8">
      <c r="H819" s="6">
        <v>10</v>
      </c>
    </row>
    <row r="820" spans="8:8">
      <c r="H820" s="6">
        <v>10</v>
      </c>
    </row>
    <row r="821" spans="8:8">
      <c r="H821" s="6">
        <v>10</v>
      </c>
    </row>
    <row r="822" spans="8:8">
      <c r="H822" s="6">
        <v>10</v>
      </c>
    </row>
    <row r="823" spans="8:8">
      <c r="H823" s="6">
        <v>10</v>
      </c>
    </row>
    <row r="824" spans="8:8">
      <c r="H824" s="6">
        <v>150</v>
      </c>
    </row>
    <row r="825" spans="8:8">
      <c r="H825" s="6">
        <v>10</v>
      </c>
    </row>
    <row r="826" spans="8:8">
      <c r="H826" s="6">
        <v>10</v>
      </c>
    </row>
    <row r="827" spans="8:8">
      <c r="H827" s="6">
        <v>10</v>
      </c>
    </row>
    <row r="828" spans="8:8">
      <c r="H828" s="6">
        <v>10</v>
      </c>
    </row>
    <row r="829" spans="8:8">
      <c r="H829" s="6">
        <v>20</v>
      </c>
    </row>
    <row r="830" spans="8:8">
      <c r="H830" s="6">
        <v>10</v>
      </c>
    </row>
    <row r="831" spans="8:8">
      <c r="H831" s="6">
        <v>10</v>
      </c>
    </row>
    <row r="832" spans="8:8">
      <c r="H832" s="6">
        <v>10</v>
      </c>
    </row>
    <row r="833" spans="8:8">
      <c r="H833" s="6">
        <v>10</v>
      </c>
    </row>
    <row r="834" spans="8:8">
      <c r="H834" s="6">
        <v>10</v>
      </c>
    </row>
    <row r="835" spans="8:8">
      <c r="H835" s="6">
        <v>10</v>
      </c>
    </row>
    <row r="836" spans="8:8">
      <c r="H836" s="6">
        <v>10</v>
      </c>
    </row>
    <row r="837" spans="8:8">
      <c r="H837" s="6">
        <v>10</v>
      </c>
    </row>
    <row r="838" spans="8:8">
      <c r="H838" s="6">
        <v>65</v>
      </c>
    </row>
    <row r="839" spans="8:8">
      <c r="H839" s="6">
        <v>110</v>
      </c>
    </row>
    <row r="841" spans="8:8">
      <c r="H841" s="6">
        <v>10</v>
      </c>
    </row>
    <row r="842" spans="8:8">
      <c r="H842" s="6">
        <v>10</v>
      </c>
    </row>
    <row r="843" spans="8:8">
      <c r="H843" s="6">
        <v>15</v>
      </c>
    </row>
    <row r="844" spans="8:8">
      <c r="H844" s="6">
        <v>10</v>
      </c>
    </row>
    <row r="845" spans="8:8">
      <c r="H845" s="6">
        <v>10</v>
      </c>
    </row>
    <row r="846" spans="8:8">
      <c r="H846" s="6">
        <v>500</v>
      </c>
    </row>
    <row r="847" spans="8:8">
      <c r="H847" s="6">
        <v>50</v>
      </c>
    </row>
    <row r="848" spans="8:8">
      <c r="H848" s="6">
        <v>10</v>
      </c>
    </row>
    <row r="849" spans="8:8">
      <c r="H849" s="6">
        <v>10</v>
      </c>
    </row>
    <row r="850" spans="8:8">
      <c r="H850" s="6">
        <v>50</v>
      </c>
    </row>
    <row r="851" spans="8:8">
      <c r="H851" s="6">
        <v>70</v>
      </c>
    </row>
    <row r="852" spans="8:8">
      <c r="H852" s="6">
        <v>55</v>
      </c>
    </row>
    <row r="853" spans="8:8">
      <c r="H853" s="6">
        <v>10</v>
      </c>
    </row>
    <row r="854" spans="8:8">
      <c r="H854" s="6">
        <v>10</v>
      </c>
    </row>
    <row r="855" spans="8:8">
      <c r="H855" s="6">
        <v>10</v>
      </c>
    </row>
    <row r="861" spans="8:8">
      <c r="H861" s="6">
        <v>500</v>
      </c>
    </row>
    <row r="867" spans="8:8">
      <c r="H867" s="6">
        <v>300</v>
      </c>
    </row>
    <row r="869" spans="8:8">
      <c r="H869" s="6">
        <v>300</v>
      </c>
    </row>
    <row r="870" spans="8:8">
      <c r="H870" s="6">
        <v>150</v>
      </c>
    </row>
    <row r="871" spans="8:8">
      <c r="H871" s="6">
        <v>300</v>
      </c>
    </row>
    <row r="873" spans="8:8">
      <c r="H873" s="6">
        <v>300</v>
      </c>
    </row>
    <row r="874" spans="8:8">
      <c r="H874" s="6">
        <v>650</v>
      </c>
    </row>
    <row r="875" spans="8:8">
      <c r="H875" s="6">
        <v>300</v>
      </c>
    </row>
    <row r="876" spans="8:8">
      <c r="H876" s="6">
        <v>350</v>
      </c>
    </row>
    <row r="879" spans="8:8">
      <c r="H879" s="6">
        <v>40</v>
      </c>
    </row>
    <row r="880" spans="8:8">
      <c r="H880" s="6">
        <v>400</v>
      </c>
    </row>
    <row r="883" spans="8:8">
      <c r="H883" s="6">
        <v>20</v>
      </c>
    </row>
    <row r="885" spans="8:8">
      <c r="H885" s="6">
        <v>20</v>
      </c>
    </row>
    <row r="886" spans="8:8">
      <c r="H886" s="6">
        <v>30</v>
      </c>
    </row>
    <row r="887" spans="8:8">
      <c r="H887" s="6">
        <v>20</v>
      </c>
    </row>
    <row r="891" spans="8:8">
      <c r="H891" s="6">
        <v>1800</v>
      </c>
    </row>
    <row r="893" spans="8:8">
      <c r="H893" s="6">
        <v>250</v>
      </c>
    </row>
    <row r="895" spans="8:8">
      <c r="H895" s="6">
        <v>300</v>
      </c>
    </row>
    <row r="896" spans="8:8">
      <c r="H896" s="6">
        <v>150</v>
      </c>
    </row>
    <row r="901" spans="8:8">
      <c r="H901" s="6">
        <v>250</v>
      </c>
    </row>
    <row r="902" spans="8:8">
      <c r="H902" s="6">
        <v>120</v>
      </c>
    </row>
    <row r="904" spans="8:8">
      <c r="H904" s="6">
        <v>100</v>
      </c>
    </row>
    <row r="905" spans="8:8">
      <c r="H905" s="6">
        <v>900</v>
      </c>
    </row>
    <row r="906" spans="8:8">
      <c r="H906" s="6">
        <v>1000</v>
      </c>
    </row>
    <row r="907" spans="8:8">
      <c r="H907" s="6">
        <v>350</v>
      </c>
    </row>
    <row r="909" spans="8:8">
      <c r="H909" s="6">
        <v>20</v>
      </c>
    </row>
    <row r="910" spans="8:8">
      <c r="H910" s="6">
        <v>20</v>
      </c>
    </row>
    <row r="911" spans="8:8">
      <c r="H911" s="6">
        <v>200</v>
      </c>
    </row>
    <row r="912" spans="8:8">
      <c r="H912" s="6">
        <v>200</v>
      </c>
    </row>
    <row r="913" spans="8:8">
      <c r="H913" s="6">
        <v>20</v>
      </c>
    </row>
    <row r="915" spans="8:8">
      <c r="H915" s="6">
        <v>15</v>
      </c>
    </row>
    <row r="916" spans="8:8">
      <c r="H916" s="6">
        <v>15</v>
      </c>
    </row>
    <row r="917" spans="8:8">
      <c r="H917" s="6">
        <v>15</v>
      </c>
    </row>
    <row r="918" spans="8:8">
      <c r="H918" s="6">
        <v>15</v>
      </c>
    </row>
    <row r="919" spans="8:8">
      <c r="H919" s="6">
        <v>15</v>
      </c>
    </row>
    <row r="920" spans="8:8">
      <c r="H920" s="6">
        <v>10</v>
      </c>
    </row>
    <row r="921" spans="8:8">
      <c r="H921" s="6">
        <v>15</v>
      </c>
    </row>
    <row r="925" spans="8:8">
      <c r="H925" s="6">
        <v>5</v>
      </c>
    </row>
    <row r="927" spans="8:8">
      <c r="H927" s="6">
        <v>5</v>
      </c>
    </row>
    <row r="930" spans="8:8">
      <c r="H930" s="6">
        <v>5</v>
      </c>
    </row>
    <row r="932" spans="8:8">
      <c r="H932" s="6">
        <v>5</v>
      </c>
    </row>
    <row r="933" spans="8:8">
      <c r="H933" s="6">
        <v>5</v>
      </c>
    </row>
    <row r="934" spans="8:8">
      <c r="H934" s="6">
        <v>25</v>
      </c>
    </row>
    <row r="942" spans="8:8">
      <c r="H942" s="6">
        <v>150</v>
      </c>
    </row>
    <row r="944" spans="8:8">
      <c r="H944" s="6">
        <v>5</v>
      </c>
    </row>
    <row r="945" spans="8:8">
      <c r="H945" s="6">
        <v>5</v>
      </c>
    </row>
    <row r="946" spans="8:8">
      <c r="H946" s="6">
        <v>5</v>
      </c>
    </row>
    <row r="947" spans="8:8">
      <c r="H947" s="6">
        <v>100</v>
      </c>
    </row>
    <row r="948" spans="8:8">
      <c r="H948" s="6">
        <v>15</v>
      </c>
    </row>
    <row r="953" spans="8:8">
      <c r="H953" s="6">
        <v>60</v>
      </c>
    </row>
    <row r="954" spans="8:8">
      <c r="H954" s="6">
        <v>15</v>
      </c>
    </row>
    <row r="956" spans="8:8">
      <c r="H956" s="6">
        <v>250</v>
      </c>
    </row>
    <row r="957" spans="8:8">
      <c r="H957" s="6">
        <v>50</v>
      </c>
    </row>
    <row r="960" spans="8:8">
      <c r="H960" s="6">
        <v>100</v>
      </c>
    </row>
    <row r="961" spans="8:8">
      <c r="H961" s="6">
        <v>130</v>
      </c>
    </row>
    <row r="964" spans="8:8">
      <c r="H964" s="6">
        <v>5</v>
      </c>
    </row>
    <row r="966" spans="8:8">
      <c r="H966" s="6">
        <v>5</v>
      </c>
    </row>
    <row r="968" spans="8:8">
      <c r="H968" s="6">
        <v>75</v>
      </c>
    </row>
    <row r="969" spans="8:8">
      <c r="H969" s="6">
        <v>25</v>
      </c>
    </row>
    <row r="970" spans="8:8">
      <c r="H970" s="6">
        <v>5</v>
      </c>
    </row>
    <row r="971" spans="8:8">
      <c r="H971" s="6">
        <v>25</v>
      </c>
    </row>
    <row r="972" spans="8:8">
      <c r="H972" s="6">
        <v>5</v>
      </c>
    </row>
    <row r="973" spans="8:8">
      <c r="H973" s="6">
        <v>5</v>
      </c>
    </row>
    <row r="975" spans="8:8">
      <c r="H975" s="6">
        <v>40</v>
      </c>
    </row>
    <row r="977" spans="8:8">
      <c r="H977" s="6">
        <v>5</v>
      </c>
    </row>
    <row r="978" spans="8:8">
      <c r="H978" s="6">
        <v>10</v>
      </c>
    </row>
    <row r="979" spans="8:8">
      <c r="H979" s="6">
        <v>2</v>
      </c>
    </row>
    <row r="980" spans="8:8">
      <c r="H980" s="6">
        <v>2</v>
      </c>
    </row>
    <row r="981" spans="8:8">
      <c r="H981" s="6">
        <v>2</v>
      </c>
    </row>
    <row r="982" spans="8:8">
      <c r="H982" s="6">
        <v>2</v>
      </c>
    </row>
    <row r="983" spans="8:8">
      <c r="H983" s="6">
        <v>2</v>
      </c>
    </row>
    <row r="984" spans="8:8">
      <c r="H984" s="6">
        <v>2</v>
      </c>
    </row>
    <row r="1014" spans="8:8">
      <c r="H1014" s="6">
        <v>35</v>
      </c>
    </row>
    <row r="1015" spans="8:8">
      <c r="H1015" s="6">
        <v>40</v>
      </c>
    </row>
    <row r="1016" spans="8:8">
      <c r="H1016" s="6">
        <v>10</v>
      </c>
    </row>
    <row r="1018" spans="8:8">
      <c r="H1018" s="6">
        <v>20</v>
      </c>
    </row>
    <row r="1020" spans="8:8">
      <c r="H1020" s="6">
        <v>50</v>
      </c>
    </row>
    <row r="1023" spans="8:8">
      <c r="H1023" s="6">
        <v>25</v>
      </c>
    </row>
    <row r="1025" spans="8:8">
      <c r="H1025" s="6">
        <v>25</v>
      </c>
    </row>
    <row r="1028" spans="8:8">
      <c r="H1028" s="6">
        <v>5</v>
      </c>
    </row>
    <row r="1029" spans="8:8">
      <c r="H1029" s="6">
        <v>5</v>
      </c>
    </row>
    <row r="1035" spans="8:8">
      <c r="H1035" s="6">
        <v>50</v>
      </c>
    </row>
    <row r="1036" spans="8:8">
      <c r="H1036" s="6">
        <v>5</v>
      </c>
    </row>
    <row r="1037" spans="8:8">
      <c r="H1037" s="6">
        <v>10</v>
      </c>
    </row>
    <row r="1039" spans="8:8">
      <c r="H1039" s="6">
        <v>15</v>
      </c>
    </row>
    <row r="1040" spans="8:8">
      <c r="H1040" s="6">
        <v>10</v>
      </c>
    </row>
    <row r="1042" spans="8:8">
      <c r="H1042" s="6">
        <v>15</v>
      </c>
    </row>
    <row r="1043" spans="8:8">
      <c r="H1043" s="6">
        <v>2</v>
      </c>
    </row>
    <row r="1066" spans="8:8">
      <c r="H1066" s="6">
        <v>200</v>
      </c>
    </row>
    <row r="1067" spans="8:8">
      <c r="H1067" s="6">
        <v>10</v>
      </c>
    </row>
    <row r="1068" spans="8:8">
      <c r="H1068" s="6">
        <v>10</v>
      </c>
    </row>
    <row r="1069" spans="8:8">
      <c r="H1069" s="6">
        <v>10</v>
      </c>
    </row>
    <row r="1070" spans="8:8">
      <c r="H1070" s="6">
        <v>200</v>
      </c>
    </row>
    <row r="1071" spans="8:8">
      <c r="H1071" s="6">
        <v>100</v>
      </c>
    </row>
    <row r="1072" spans="8:8">
      <c r="H1072" s="6">
        <v>30</v>
      </c>
    </row>
    <row r="1074" spans="8:8">
      <c r="H1074" s="6">
        <v>300</v>
      </c>
    </row>
    <row r="1075" spans="8:8">
      <c r="H1075" s="6">
        <v>20</v>
      </c>
    </row>
    <row r="1077" spans="8:8">
      <c r="H1077" s="6">
        <v>500</v>
      </c>
    </row>
    <row r="1078" spans="8:8">
      <c r="H1078" s="6">
        <v>800</v>
      </c>
    </row>
    <row r="1079" spans="8:8">
      <c r="H1079" s="6">
        <v>250</v>
      </c>
    </row>
    <row r="1091" spans="8:8">
      <c r="H1091" s="6">
        <v>1000</v>
      </c>
    </row>
    <row r="1092" spans="8:8">
      <c r="H1092" s="6">
        <v>1000</v>
      </c>
    </row>
    <row r="1093" spans="8:8">
      <c r="H1093" s="6">
        <v>300</v>
      </c>
    </row>
    <row r="1094" spans="8:8">
      <c r="H1094" s="6">
        <v>30</v>
      </c>
    </row>
    <row r="1095" spans="8:8">
      <c r="H1095" s="6">
        <v>30</v>
      </c>
    </row>
    <row r="1096" spans="8:8">
      <c r="H1096" s="6">
        <v>30</v>
      </c>
    </row>
    <row r="1097" spans="8:8">
      <c r="H1097" s="6">
        <v>30</v>
      </c>
    </row>
    <row r="1098" spans="8:8">
      <c r="H1098" s="6">
        <v>30</v>
      </c>
    </row>
    <row r="1099" spans="8:8">
      <c r="H1099" s="6">
        <v>30</v>
      </c>
    </row>
    <row r="1101" spans="8:8">
      <c r="H1101" s="6">
        <v>70</v>
      </c>
    </row>
    <row r="1102" spans="8:8">
      <c r="H1102" s="6">
        <v>70</v>
      </c>
    </row>
    <row r="1103" spans="8:8">
      <c r="H1103" s="6">
        <v>50</v>
      </c>
    </row>
    <row r="1104" spans="8:8">
      <c r="H1104" s="6">
        <v>10</v>
      </c>
    </row>
    <row r="1105" spans="8:8">
      <c r="H1105" s="6">
        <v>10</v>
      </c>
    </row>
    <row r="1106" spans="8:8">
      <c r="H1106" s="6">
        <v>10</v>
      </c>
    </row>
    <row r="1107" spans="8:8">
      <c r="H1107" s="6">
        <v>10</v>
      </c>
    </row>
    <row r="1108" spans="8:8">
      <c r="H1108" s="6">
        <v>50</v>
      </c>
    </row>
    <row r="1109" spans="8:8">
      <c r="H1109" s="6">
        <v>50</v>
      </c>
    </row>
    <row r="1110" spans="8:8">
      <c r="H1110" s="6">
        <v>50</v>
      </c>
    </row>
    <row r="1111" spans="8:8">
      <c r="H1111" s="6">
        <v>50</v>
      </c>
    </row>
    <row r="1113" spans="8:8">
      <c r="H1113" s="6">
        <v>50</v>
      </c>
    </row>
    <row r="1114" spans="8:8">
      <c r="H1114" s="6">
        <v>50</v>
      </c>
    </row>
    <row r="1115" spans="8:8">
      <c r="H1115" s="6">
        <v>25</v>
      </c>
    </row>
    <row r="1116" spans="8:8">
      <c r="H1116" s="6">
        <v>5</v>
      </c>
    </row>
    <row r="1117" spans="8:8">
      <c r="H1117" s="6">
        <v>5</v>
      </c>
    </row>
    <row r="1118" spans="8:8">
      <c r="H1118" s="6">
        <v>5</v>
      </c>
    </row>
    <row r="1120" spans="8:8">
      <c r="H1120" s="6">
        <v>10</v>
      </c>
    </row>
    <row r="1121" spans="8:8">
      <c r="H1121" s="6">
        <v>10</v>
      </c>
    </row>
    <row r="1122" spans="8:8">
      <c r="H1122" s="6">
        <v>5</v>
      </c>
    </row>
    <row r="1123" spans="8:8">
      <c r="H1123" s="6">
        <v>5</v>
      </c>
    </row>
    <row r="1124" spans="8:8">
      <c r="H1124" s="6">
        <v>1</v>
      </c>
    </row>
    <row r="1125" spans="8:8">
      <c r="H1125" s="6">
        <v>1</v>
      </c>
    </row>
    <row r="1126" spans="8:8">
      <c r="H1126" s="6">
        <v>5</v>
      </c>
    </row>
    <row r="1129" spans="8:8">
      <c r="H1129" s="6">
        <v>200</v>
      </c>
    </row>
    <row r="1130" spans="8:8">
      <c r="H1130" s="6">
        <v>300</v>
      </c>
    </row>
    <row r="1131" spans="8:8">
      <c r="H1131" s="6">
        <v>200</v>
      </c>
    </row>
    <row r="1132" spans="8:8">
      <c r="H1132" s="6">
        <v>500</v>
      </c>
    </row>
    <row r="1133" spans="8:8">
      <c r="H1133" s="6">
        <v>200</v>
      </c>
    </row>
    <row r="1134" spans="8:8">
      <c r="H1134" s="6">
        <v>100</v>
      </c>
    </row>
    <row r="1136" spans="8:8">
      <c r="H1136" s="6">
        <v>50</v>
      </c>
    </row>
    <row r="1137" spans="8:8">
      <c r="H1137" s="6">
        <v>100</v>
      </c>
    </row>
    <row r="1138" spans="8:8">
      <c r="H1138" s="6">
        <v>50</v>
      </c>
    </row>
    <row r="1139" spans="8:8">
      <c r="H1139" s="6">
        <v>15</v>
      </c>
    </row>
    <row r="1140" spans="8:8">
      <c r="H1140" s="6">
        <v>15</v>
      </c>
    </row>
    <row r="1141" spans="8:8">
      <c r="H1141" s="6">
        <v>30</v>
      </c>
    </row>
    <row r="1142" spans="8:8">
      <c r="H1142" s="6">
        <v>50</v>
      </c>
    </row>
    <row r="1143" spans="8:8">
      <c r="H1143" s="6">
        <v>50</v>
      </c>
    </row>
    <row r="1144" spans="8:8">
      <c r="H1144" s="6">
        <v>50</v>
      </c>
    </row>
    <row r="1145" spans="8:8">
      <c r="H1145" s="6">
        <v>50</v>
      </c>
    </row>
    <row r="1146" spans="8:8">
      <c r="H1146" s="6">
        <v>50</v>
      </c>
    </row>
    <row r="1148" spans="8:8">
      <c r="H1148" s="6">
        <v>50</v>
      </c>
    </row>
    <row r="1149" spans="8:8">
      <c r="H1149" s="6">
        <v>50</v>
      </c>
    </row>
    <row r="1150" spans="8:8">
      <c r="H1150" s="6">
        <v>50</v>
      </c>
    </row>
    <row r="1152" spans="8:8">
      <c r="H1152" s="6">
        <v>100</v>
      </c>
    </row>
    <row r="1153" spans="8:8">
      <c r="H1153" s="6">
        <v>100</v>
      </c>
    </row>
    <row r="1154" spans="8:8">
      <c r="H1154" s="6">
        <v>100</v>
      </c>
    </row>
    <row r="1155" spans="8:8">
      <c r="H1155" s="6">
        <v>500</v>
      </c>
    </row>
    <row r="1156" spans="8:8">
      <c r="H1156" s="6">
        <v>250</v>
      </c>
    </row>
    <row r="1158" spans="8:8">
      <c r="H1158" s="6">
        <v>25</v>
      </c>
    </row>
    <row r="1159" spans="8:8">
      <c r="H1159" s="6">
        <v>50</v>
      </c>
    </row>
    <row r="1160" spans="8:8">
      <c r="H1160" s="6">
        <v>50</v>
      </c>
    </row>
    <row r="1161" spans="8:8">
      <c r="H1161" s="6">
        <v>25</v>
      </c>
    </row>
    <row r="1162" spans="8:8">
      <c r="H1162" s="6">
        <v>20</v>
      </c>
    </row>
    <row r="1163" spans="8:8">
      <c r="H1163" s="6">
        <v>50</v>
      </c>
    </row>
    <row r="1165" spans="8:8">
      <c r="H1165" s="6">
        <v>10</v>
      </c>
    </row>
    <row r="1166" spans="8:8">
      <c r="H1166" s="6">
        <v>10</v>
      </c>
    </row>
    <row r="1167" spans="8:8">
      <c r="H1167" s="6">
        <v>10</v>
      </c>
    </row>
    <row r="1168" spans="8:8">
      <c r="H1168" s="6">
        <v>10</v>
      </c>
    </row>
    <row r="1170" spans="8:8">
      <c r="H1170" s="6">
        <v>2</v>
      </c>
    </row>
    <row r="1172" spans="8:8">
      <c r="H1172" s="6">
        <v>2</v>
      </c>
    </row>
    <row r="1173" spans="8:8">
      <c r="H1173" s="6">
        <v>2</v>
      </c>
    </row>
    <row r="1175" spans="8:8">
      <c r="H1175" s="6">
        <v>10</v>
      </c>
    </row>
    <row r="1176" spans="8:8">
      <c r="H1176" s="6">
        <v>10</v>
      </c>
    </row>
    <row r="1177" spans="8:8">
      <c r="H1177" s="6">
        <v>10</v>
      </c>
    </row>
    <row r="1178" spans="8:8">
      <c r="H1178" s="6">
        <v>10</v>
      </c>
    </row>
    <row r="1179" spans="8:8">
      <c r="H1179" s="6">
        <v>10</v>
      </c>
    </row>
  </sheetData>
  <customSheetViews>
    <customSheetView guid="{2C7244A5-EBA5-4A90-ADB4-07A485CCCB4E}" scale="115" showPageBreaks="1" showGridLines="0" fitToPage="1" printArea="1" view="pageBreakPreview" topLeftCell="C5">
      <selection activeCell="F852" sqref="F852"/>
      <pageMargins left="0" right="0" top="0" bottom="0" header="0" footer="0"/>
      <printOptions horizontalCentered="1"/>
      <pageSetup paperSize="9" scale="84" fitToHeight="0" orientation="landscape" r:id="rId1"/>
      <headerFooter alignWithMargins="0">
        <oddFooter>Página &amp;P de &amp;N</oddFooter>
      </headerFooter>
    </customSheetView>
    <customSheetView guid="{D055CD2C-750B-4CF1-BD43-BE5C2ED8C627}" scale="115" showPageBreaks="1" printArea="1" view="pageBreakPreview" topLeftCell="A13">
      <selection activeCell="B49" sqref="B49"/>
      <pageMargins left="0" right="0" top="0" bottom="0" header="0" footer="0"/>
      <printOptions horizontalCentered="1"/>
      <pageSetup paperSize="9" scale="68" fitToHeight="24" orientation="landscape" r:id="rId2"/>
      <headerFooter alignWithMargins="0">
        <oddFooter>Página &amp;P de &amp;N</oddFooter>
      </headerFooter>
    </customSheetView>
    <customSheetView guid="{FFDFE0C9-AE77-44CB-A4A0-E74E28A8B8F1}" showPageBreaks="1" fitToPage="1" printArea="1" view="pageBreakPreview" topLeftCell="A7">
      <selection activeCell="C6" sqref="C6"/>
      <pageMargins left="0" right="0" top="0" bottom="0" header="0" footer="0"/>
      <printOptions horizontalCentered="1"/>
      <pageSetup paperSize="9" scale="71" fitToHeight="0" orientation="landscape" r:id="rId3"/>
      <headerFooter alignWithMargins="0">
        <oddFooter>Página &amp;P de &amp;N</oddFooter>
      </headerFooter>
    </customSheetView>
    <customSheetView guid="{BD61D967-F374-4169-AE3B-15C37D8209C3}" scale="115" showPageBreaks="1" printArea="1" view="pageBreakPreview" topLeftCell="A7">
      <selection activeCell="B28" sqref="B28"/>
      <pageMargins left="0" right="0" top="0" bottom="0" header="0" footer="0"/>
      <printOptions horizontalCentered="1"/>
      <pageSetup paperSize="9" scale="70" fitToHeight="24" orientation="landscape" r:id="rId4"/>
      <headerFooter alignWithMargins="0">
        <oddFooter>Página &amp;P de &amp;N</oddFooter>
      </headerFooter>
    </customSheetView>
    <customSheetView guid="{65553C94-47D4-4154-BC12-BBE1973E96D0}" showPageBreaks="1" showGridLines="0" fitToPage="1" printArea="1" hiddenColumns="1" view="pageBreakPreview" topLeftCell="A4">
      <selection activeCell="C21" sqref="C21"/>
      <pageMargins left="0" right="0" top="0" bottom="0" header="0" footer="0"/>
      <printOptions horizontalCentered="1"/>
      <pageSetup paperSize="9" scale="72" fitToHeight="0" orientation="landscape" r:id="rId5"/>
      <headerFooter alignWithMargins="0">
        <oddFooter>Página &amp;P de &amp;N</oddFooter>
      </headerFooter>
    </customSheetView>
    <customSheetView guid="{E07AF128-F8FA-40FE-9EBB-0A06881E1AD4}" scale="115" showPageBreaks="1" printArea="1" view="pageBreakPreview">
      <selection activeCell="C1" sqref="C1"/>
      <pageMargins left="0" right="0" top="0" bottom="0" header="0" footer="0"/>
      <printOptions horizontalCentered="1"/>
      <pageSetup paperSize="9" scale="70" fitToHeight="24" orientation="landscape" r:id="rId6"/>
      <headerFooter alignWithMargins="0">
        <oddFooter>Página &amp;P de &amp;N</oddFooter>
      </headerFooter>
    </customSheetView>
    <customSheetView guid="{8A98611B-5190-48A1-B5BD-145A7E22A279}" scale="115" showPageBreaks="1" printArea="1" view="pageBreakPreview" topLeftCell="A10">
      <selection activeCell="C37" sqref="C37"/>
      <pageMargins left="0" right="0" top="0" bottom="0" header="0" footer="0"/>
      <printOptions horizontalCentered="1"/>
      <pageSetup paperSize="9" scale="70" fitToHeight="24" orientation="landscape" r:id="rId7"/>
      <headerFooter alignWithMargins="0">
        <oddFooter>Página &amp;P de &amp;N</oddFooter>
      </headerFooter>
    </customSheetView>
    <customSheetView guid="{FE160BBC-31A7-4960-AF16-8C67A9473859}" scale="80" showPageBreaks="1" printArea="1" view="pageBreakPreview">
      <selection activeCell="B18" sqref="B18"/>
      <pageMargins left="0" right="0" top="0" bottom="0" header="0" footer="0"/>
      <printOptions horizontalCentered="1"/>
      <pageSetup paperSize="9" scale="70" fitToHeight="24" orientation="landscape" r:id="rId8"/>
      <headerFooter alignWithMargins="0">
        <oddFooter>Página &amp;P de &amp;N</oddFooter>
      </headerFooter>
    </customSheetView>
    <customSheetView guid="{837FDDAD-02B6-476E-A8FC-DACE384B0730}" showPageBreaks="1" fitToPage="1" printArea="1" view="pageBreakPreview">
      <selection activeCell="J20" sqref="J20"/>
      <pageMargins left="0" right="0" top="0" bottom="0" header="0" footer="0"/>
      <printOptions horizontalCentered="1" verticalCentered="1"/>
      <pageSetup paperSize="9" scale="69" orientation="landscape" r:id="rId9"/>
      <headerFooter alignWithMargins="0">
        <oddFooter>&amp;RPágina &amp;P de &amp;N</oddFooter>
      </headerFooter>
    </customSheetView>
    <customSheetView guid="{66C747DE-74BC-479A-9E8A-F03789C325BF}" showPageBreaks="1" fitToPage="1" printArea="1" view="pageBreakPreview" topLeftCell="A19">
      <selection activeCell="A46" sqref="A46"/>
      <pageMargins left="0" right="0" top="0" bottom="0" header="0" footer="0"/>
      <printOptions horizontalCentered="1" verticalCentered="1"/>
      <pageSetup paperSize="9" scale="73" orientation="landscape" r:id="rId10"/>
      <headerFooter alignWithMargins="0">
        <oddFooter>&amp;RPágina &amp;P de &amp;N</oddFooter>
      </headerFooter>
    </customSheetView>
    <customSheetView guid="{F6280980-783E-4482-97EC-91569F4EA8FF}" scale="80" showPageBreaks="1" fitToPage="1" printArea="1" view="pageBreakPreview" topLeftCell="A9">
      <selection activeCell="C40" sqref="C40"/>
      <pageMargins left="0" right="0" top="0" bottom="0" header="0" footer="0"/>
      <printOptions horizontalCentered="1" verticalCentered="1"/>
      <pageSetup paperSize="9" scale="69" orientation="landscape" r:id="rId11"/>
      <headerFooter alignWithMargins="0">
        <oddFooter>&amp;RPágina &amp;P de &amp;N</oddFooter>
      </headerFooter>
    </customSheetView>
    <customSheetView guid="{E8C7B569-3454-44A9-85EB-772D3FCA90F5}" scale="80" showPageBreaks="1" printArea="1" view="pageBreakPreview">
      <selection activeCell="B18" sqref="B18"/>
      <pageMargins left="0" right="0" top="0" bottom="0" header="0" footer="0"/>
      <printOptions horizontalCentered="1"/>
      <pageSetup paperSize="9" scale="70" fitToHeight="24" orientation="landscape" r:id="rId12"/>
      <headerFooter alignWithMargins="0">
        <oddFooter>Página &amp;P de &amp;N</oddFooter>
      </headerFooter>
    </customSheetView>
    <customSheetView guid="{4617BB81-CFB3-426F-A2FA-A22F3D9BF0CB}" showPageBreaks="1" fitToPage="1" printArea="1" view="pageBreakPreview">
      <selection activeCell="A14" sqref="A14"/>
      <pageMargins left="0" right="0" top="0" bottom="0" header="0" footer="0"/>
      <printOptions horizontalCentered="1"/>
      <pageSetup paperSize="9" scale="72" fitToHeight="0" orientation="landscape" r:id="rId13"/>
      <headerFooter alignWithMargins="0">
        <oddFooter>Página &amp;P de &amp;N</oddFooter>
      </headerFooter>
    </customSheetView>
    <customSheetView guid="{ED7B1133-2EE2-4997-A811-6C6EDEB5F645}" showPageBreaks="1" showGridLines="0" fitToPage="1" printArea="1" view="pageBreakPreview">
      <selection activeCell="B16" sqref="B16"/>
      <pageMargins left="0" right="0" top="0" bottom="0" header="0" footer="0"/>
      <printOptions horizontalCentered="1"/>
      <pageSetup paperSize="9" scale="84" fitToHeight="0" orientation="landscape" r:id="rId14"/>
      <headerFooter alignWithMargins="0">
        <oddFooter>Página &amp;P de &amp;N</oddFooter>
      </headerFooter>
    </customSheetView>
    <customSheetView guid="{2A5529D8-6967-4BD2-8135-E24F233314F2}" showPageBreaks="1" showGridLines="0" fitToPage="1" printArea="1" view="pageBreakPreview">
      <selection activeCell="A44" sqref="A44"/>
      <pageMargins left="0" right="0" top="0" bottom="0" header="0" footer="0"/>
      <printOptions horizontalCentered="1"/>
      <pageSetup paperSize="9" scale="84" fitToHeight="0" orientation="landscape" r:id="rId15"/>
      <headerFooter alignWithMargins="0">
        <oddFooter>Página &amp;P de &amp;N</oddFooter>
      </headerFooter>
    </customSheetView>
  </customSheetViews>
  <mergeCells count="12">
    <mergeCell ref="B45:E45"/>
    <mergeCell ref="B44:E44"/>
    <mergeCell ref="G12:G13"/>
    <mergeCell ref="B42:E42"/>
    <mergeCell ref="B43:E43"/>
    <mergeCell ref="A37:G37"/>
    <mergeCell ref="F12:F13"/>
    <mergeCell ref="A12:A13"/>
    <mergeCell ref="B12:B13"/>
    <mergeCell ref="E12:E13"/>
    <mergeCell ref="C12:C13"/>
    <mergeCell ref="D12:D13"/>
  </mergeCells>
  <phoneticPr fontId="19" type="noConversion"/>
  <printOptions horizontalCentered="1"/>
  <pageMargins left="0.19685039370078741" right="0.19685039370078741" top="0.19685039370078741" bottom="0.39370078740157483" header="0.31496062992125984" footer="0.19685039370078741"/>
  <pageSetup paperSize="9" scale="75" fitToHeight="0" orientation="landscape" r:id="rId16"/>
  <headerFooter alignWithMargins="0">
    <oddFooter>&amp;C&amp;A&amp;RPágina &amp;P de &amp;N</oddFooter>
  </headerFooter>
  <drawing r:id="rId1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B610"/>
  <sheetViews>
    <sheetView showGridLines="0" tabSelected="1" view="pageBreakPreview" zoomScale="85" zoomScaleNormal="130" zoomScaleSheetLayoutView="85" workbookViewId="0">
      <selection activeCell="D63" sqref="D63"/>
    </sheetView>
  </sheetViews>
  <sheetFormatPr defaultColWidth="9.28515625" defaultRowHeight="12.6" outlineLevelCol="1"/>
  <cols>
    <col min="1" max="1" width="13.85546875" style="167" customWidth="1"/>
    <col min="2" max="2" width="17.7109375" style="4" customWidth="1" outlineLevel="1"/>
    <col min="3" max="3" width="17.7109375" style="6" customWidth="1" outlineLevel="1"/>
    <col min="4" max="4" width="48.28515625" style="5" customWidth="1"/>
    <col min="5" max="5" width="11.7109375" style="7" customWidth="1"/>
    <col min="6" max="6" width="11.7109375" style="16" customWidth="1"/>
    <col min="7" max="14" width="13.28515625" style="8" customWidth="1"/>
    <col min="15" max="16" width="20.28515625" style="8" customWidth="1"/>
    <col min="17" max="17" width="20.28515625" style="14" customWidth="1"/>
    <col min="18" max="18" width="16.42578125" style="4" customWidth="1"/>
    <col min="19" max="19" width="31.42578125" style="4" hidden="1" customWidth="1"/>
    <col min="20" max="21" width="24.7109375" style="4" hidden="1" customWidth="1"/>
    <col min="22" max="22" width="11.7109375" style="6" hidden="1" customWidth="1"/>
    <col min="23" max="23" width="17.7109375" style="6" customWidth="1"/>
    <col min="24" max="24" width="11.7109375" style="6" customWidth="1"/>
    <col min="25" max="25" width="12.42578125" style="6" customWidth="1"/>
    <col min="26" max="52" width="11.7109375" style="6" customWidth="1"/>
    <col min="53" max="54" width="9.28515625" style="6"/>
    <col min="55" max="16384" width="9.28515625" style="4"/>
  </cols>
  <sheetData>
    <row r="1" spans="1:31" ht="18">
      <c r="A1" s="153"/>
      <c r="B1" s="66"/>
      <c r="C1" s="66"/>
      <c r="D1" s="66"/>
      <c r="E1" s="66"/>
      <c r="F1" s="67"/>
      <c r="G1" s="68"/>
      <c r="H1" s="68"/>
      <c r="I1" s="68"/>
      <c r="J1" s="68"/>
      <c r="K1" s="68"/>
      <c r="L1" s="68"/>
      <c r="M1" s="68"/>
      <c r="N1" s="68"/>
      <c r="O1" s="105" t="s">
        <v>37</v>
      </c>
      <c r="P1" s="106"/>
      <c r="Q1" s="107"/>
      <c r="R1" s="107"/>
    </row>
    <row r="2" spans="1:31" ht="12.95">
      <c r="A2" s="76"/>
      <c r="B2" s="66"/>
      <c r="C2" s="66"/>
      <c r="D2" s="66"/>
      <c r="E2" s="66"/>
      <c r="F2" s="67"/>
      <c r="G2" s="68"/>
      <c r="H2" s="68"/>
      <c r="I2" s="68"/>
      <c r="J2" s="68"/>
      <c r="K2" s="68"/>
      <c r="L2" s="68"/>
      <c r="M2" s="68"/>
      <c r="N2" s="68"/>
      <c r="O2" s="101" t="s">
        <v>38</v>
      </c>
      <c r="P2" s="102"/>
      <c r="Q2" s="103"/>
      <c r="R2" s="103"/>
    </row>
    <row r="3" spans="1:31">
      <c r="A3" s="153"/>
      <c r="B3" s="66"/>
      <c r="C3" s="66"/>
      <c r="D3" s="66"/>
      <c r="E3" s="66"/>
      <c r="F3"/>
      <c r="G3" s="68"/>
      <c r="H3" s="68"/>
      <c r="I3" s="68"/>
      <c r="J3" s="68"/>
      <c r="K3" s="68"/>
      <c r="L3" s="68"/>
      <c r="M3" s="68"/>
      <c r="N3" s="68"/>
      <c r="O3" s="104" t="s">
        <v>39</v>
      </c>
      <c r="P3" s="102"/>
      <c r="Q3" s="103"/>
      <c r="R3" s="103"/>
    </row>
    <row r="4" spans="1:31">
      <c r="A4" s="153"/>
      <c r="B4" s="66"/>
      <c r="C4" s="66"/>
      <c r="D4" s="66"/>
      <c r="E4" s="66"/>
      <c r="F4" s="67"/>
      <c r="G4" s="68"/>
      <c r="H4" s="68"/>
      <c r="I4" s="68"/>
      <c r="J4" s="68"/>
      <c r="K4" s="68"/>
      <c r="L4" s="68"/>
      <c r="M4" s="68"/>
      <c r="N4" s="68"/>
      <c r="O4" s="3"/>
      <c r="P4" s="3"/>
      <c r="Q4" s="3"/>
      <c r="R4" s="3"/>
    </row>
    <row r="5" spans="1:31" ht="12.95">
      <c r="A5" s="153"/>
      <c r="B5" s="66"/>
      <c r="C5" s="66"/>
      <c r="D5" s="66"/>
      <c r="E5" s="66"/>
      <c r="F5" s="67"/>
      <c r="G5" s="68"/>
      <c r="H5" s="68"/>
      <c r="I5" s="68"/>
      <c r="J5" s="68"/>
      <c r="K5" s="68"/>
      <c r="L5" s="68"/>
      <c r="M5" s="68"/>
      <c r="N5" s="68"/>
      <c r="O5" s="3"/>
      <c r="P5" s="108" t="s">
        <v>40</v>
      </c>
      <c r="Q5" s="108"/>
      <c r="R5" s="147"/>
      <c r="S5" s="1"/>
      <c r="T5" s="1"/>
      <c r="U5" s="1"/>
    </row>
    <row r="6" spans="1:31" ht="12.95">
      <c r="A6" s="153"/>
      <c r="B6" s="66"/>
      <c r="C6" s="66"/>
      <c r="D6"/>
      <c r="E6" s="66"/>
      <c r="F6" s="67"/>
      <c r="G6" s="68"/>
      <c r="H6" s="68"/>
      <c r="I6" s="68"/>
      <c r="J6"/>
      <c r="K6" s="68"/>
      <c r="L6" s="68"/>
      <c r="M6" s="68"/>
      <c r="N6" s="68"/>
      <c r="O6" s="3"/>
      <c r="P6" s="109" t="s">
        <v>41</v>
      </c>
      <c r="Q6" s="109"/>
      <c r="R6" s="110" t="s">
        <v>42</v>
      </c>
      <c r="S6" s="1"/>
      <c r="T6" s="1"/>
      <c r="U6" s="1"/>
    </row>
    <row r="7" spans="1:31" ht="12.95">
      <c r="A7" s="153"/>
      <c r="B7" s="66"/>
      <c r="C7" s="66"/>
      <c r="D7" s="66"/>
      <c r="E7" s="66"/>
      <c r="F7" s="67"/>
      <c r="G7" s="68"/>
      <c r="H7" s="68"/>
      <c r="I7" s="68"/>
      <c r="J7" s="68"/>
      <c r="K7" s="68"/>
      <c r="L7" s="68"/>
      <c r="M7" s="68"/>
      <c r="N7" s="68"/>
      <c r="O7" s="3"/>
      <c r="P7" s="109" t="s">
        <v>43</v>
      </c>
      <c r="Q7" s="109"/>
      <c r="R7" s="110"/>
      <c r="S7" s="1"/>
      <c r="T7" s="1"/>
      <c r="U7" s="1"/>
    </row>
    <row r="8" spans="1:31" ht="12.95">
      <c r="A8" s="153"/>
      <c r="B8" s="66"/>
      <c r="C8" s="66"/>
      <c r="D8" s="66"/>
      <c r="E8" s="66"/>
      <c r="F8" s="67"/>
      <c r="G8" s="68"/>
      <c r="H8" s="68"/>
      <c r="I8" s="68"/>
      <c r="J8" s="68"/>
      <c r="K8" s="68"/>
      <c r="L8" s="68"/>
      <c r="M8" s="68"/>
      <c r="N8" s="68"/>
      <c r="O8" s="3"/>
      <c r="P8" s="109" t="s">
        <v>44</v>
      </c>
      <c r="Q8" s="109"/>
      <c r="R8" s="110"/>
      <c r="S8" s="1"/>
      <c r="T8" s="1"/>
      <c r="U8" s="1"/>
    </row>
    <row r="9" spans="1:31">
      <c r="A9" s="154"/>
      <c r="B9" s="1"/>
      <c r="C9" s="1"/>
      <c r="D9" s="9"/>
      <c r="E9" s="1"/>
      <c r="F9" s="21"/>
      <c r="G9" s="69"/>
      <c r="H9" s="69"/>
      <c r="I9" s="69"/>
      <c r="J9" s="69"/>
      <c r="K9" s="69"/>
      <c r="L9" s="69"/>
      <c r="M9" s="70"/>
      <c r="N9" s="70"/>
      <c r="O9" s="3"/>
      <c r="P9" s="3"/>
      <c r="Q9" s="3"/>
      <c r="R9" s="3"/>
      <c r="X9" s="11" t="e">
        <f>#REF!</f>
        <v>#REF!</v>
      </c>
    </row>
    <row r="10" spans="1:31" ht="20.100000000000001">
      <c r="A10" s="155" t="s">
        <v>45</v>
      </c>
      <c r="B10" s="82"/>
      <c r="C10" s="82"/>
      <c r="D10" s="83"/>
      <c r="E10" s="82"/>
      <c r="F10" s="84"/>
      <c r="G10" s="82"/>
      <c r="H10" s="82"/>
      <c r="I10" s="82"/>
      <c r="J10" s="82"/>
      <c r="K10" s="82"/>
      <c r="L10" s="85"/>
      <c r="M10" s="85"/>
      <c r="N10" s="85"/>
      <c r="O10" s="85"/>
      <c r="P10" s="85"/>
      <c r="Q10" s="85"/>
      <c r="R10" s="85"/>
      <c r="S10" s="36"/>
      <c r="T10" s="36"/>
      <c r="U10" s="36"/>
      <c r="V10" s="15"/>
      <c r="W10" s="15"/>
      <c r="X10" s="77" t="e">
        <f>X9</f>
        <v>#REF!</v>
      </c>
      <c r="Y10" s="15"/>
      <c r="Z10" s="15"/>
      <c r="AA10" s="15"/>
      <c r="AB10" s="15"/>
      <c r="AC10" s="15"/>
      <c r="AD10" s="15"/>
      <c r="AE10" s="15"/>
    </row>
    <row r="11" spans="1:31">
      <c r="A11" s="154"/>
      <c r="B11" s="1"/>
      <c r="C11" s="1"/>
      <c r="D11" s="9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X11" s="11" t="e">
        <f>#REF!</f>
        <v>#REF!</v>
      </c>
    </row>
    <row r="12" spans="1:31">
      <c r="A12" s="187" t="s">
        <v>46</v>
      </c>
      <c r="B12" s="202" t="s">
        <v>47</v>
      </c>
      <c r="C12" s="203"/>
      <c r="D12" s="188" t="s">
        <v>2</v>
      </c>
      <c r="E12" s="188" t="s">
        <v>48</v>
      </c>
      <c r="F12" s="189" t="s">
        <v>49</v>
      </c>
      <c r="G12" s="191" t="s">
        <v>50</v>
      </c>
      <c r="H12" s="192"/>
      <c r="I12" s="197"/>
      <c r="J12" s="191" t="s">
        <v>51</v>
      </c>
      <c r="K12" s="192"/>
      <c r="L12" s="193"/>
      <c r="M12" s="183" t="s">
        <v>52</v>
      </c>
      <c r="N12" s="183" t="s">
        <v>52</v>
      </c>
      <c r="O12" s="199" t="s">
        <v>53</v>
      </c>
      <c r="P12" s="200"/>
      <c r="Q12" s="209" t="s">
        <v>54</v>
      </c>
      <c r="R12" s="206" t="s">
        <v>6</v>
      </c>
    </row>
    <row r="13" spans="1:31">
      <c r="A13" s="187"/>
      <c r="B13" s="204"/>
      <c r="C13" s="205"/>
      <c r="D13" s="188"/>
      <c r="E13" s="188"/>
      <c r="F13" s="189"/>
      <c r="G13" s="194"/>
      <c r="H13" s="195"/>
      <c r="I13" s="198"/>
      <c r="J13" s="194"/>
      <c r="K13" s="195"/>
      <c r="L13" s="196"/>
      <c r="M13" s="184"/>
      <c r="N13" s="184"/>
      <c r="O13" s="201"/>
      <c r="P13" s="195"/>
      <c r="Q13" s="209"/>
      <c r="R13" s="207"/>
    </row>
    <row r="14" spans="1:31" ht="12.95">
      <c r="A14" s="187"/>
      <c r="B14" s="18" t="s">
        <v>55</v>
      </c>
      <c r="C14" s="18" t="s">
        <v>56</v>
      </c>
      <c r="D14" s="188"/>
      <c r="E14" s="188"/>
      <c r="F14" s="189"/>
      <c r="G14" s="28" t="s">
        <v>57</v>
      </c>
      <c r="H14" s="28" t="s">
        <v>58</v>
      </c>
      <c r="I14" s="28" t="s">
        <v>59</v>
      </c>
      <c r="J14" s="28" t="s">
        <v>57</v>
      </c>
      <c r="K14" s="28" t="s">
        <v>58</v>
      </c>
      <c r="L14" s="29" t="s">
        <v>59</v>
      </c>
      <c r="M14" s="185"/>
      <c r="N14" s="185"/>
      <c r="O14" s="28" t="s">
        <v>57</v>
      </c>
      <c r="P14" s="28" t="s">
        <v>58</v>
      </c>
      <c r="Q14" s="209"/>
      <c r="R14" s="208"/>
    </row>
    <row r="15" spans="1:31" ht="12.95">
      <c r="A15" s="156"/>
      <c r="B15" s="37"/>
      <c r="C15" s="37"/>
      <c r="D15" s="38"/>
      <c r="E15" s="37"/>
      <c r="F15" s="39"/>
      <c r="G15" s="37"/>
      <c r="H15" s="37"/>
      <c r="I15" s="38"/>
      <c r="J15" s="37"/>
      <c r="K15" s="39"/>
      <c r="L15" s="37"/>
      <c r="M15" s="37"/>
      <c r="N15" s="37"/>
      <c r="O15" s="38"/>
      <c r="P15" s="37"/>
      <c r="Q15" s="38"/>
      <c r="R15" s="37"/>
      <c r="Y15" s="21"/>
    </row>
    <row r="16" spans="1:31" ht="12.95">
      <c r="A16" s="157" t="s">
        <v>8</v>
      </c>
      <c r="B16" s="168"/>
      <c r="C16" s="168"/>
      <c r="D16" s="86" t="s">
        <v>60</v>
      </c>
      <c r="E16" s="86"/>
      <c r="F16" s="87"/>
      <c r="G16" s="86"/>
      <c r="H16" s="86"/>
      <c r="I16" s="86"/>
      <c r="J16" s="86"/>
      <c r="K16" s="86"/>
      <c r="L16" s="86"/>
      <c r="M16" s="88"/>
      <c r="N16" s="88"/>
      <c r="O16" s="86"/>
      <c r="P16" s="86"/>
      <c r="Q16" s="86"/>
      <c r="R16" s="89"/>
      <c r="S16" s="12" t="str">
        <f t="shared" ref="S16:S363" si="0">+A16</f>
        <v>01</v>
      </c>
      <c r="T16" s="40">
        <f>O43</f>
        <v>0</v>
      </c>
      <c r="U16" s="65">
        <f>P43</f>
        <v>0</v>
      </c>
      <c r="V16" s="27">
        <f>Q43</f>
        <v>0</v>
      </c>
      <c r="W16" s="27"/>
      <c r="X16" s="15"/>
      <c r="Y16" s="21"/>
      <c r="Z16" s="15"/>
      <c r="AA16" s="15"/>
      <c r="AB16" s="15"/>
      <c r="AC16" s="15"/>
      <c r="AD16" s="15"/>
      <c r="AE16" s="15"/>
    </row>
    <row r="17" spans="1:26" ht="12.95">
      <c r="A17" s="158" t="s">
        <v>61</v>
      </c>
      <c r="B17" s="169"/>
      <c r="C17" s="169"/>
      <c r="D17" s="97" t="s">
        <v>62</v>
      </c>
      <c r="E17" s="97"/>
      <c r="F17" s="98"/>
      <c r="G17" s="97"/>
      <c r="H17" s="97"/>
      <c r="I17" s="97"/>
      <c r="J17" s="97"/>
      <c r="K17" s="97"/>
      <c r="L17" s="97"/>
      <c r="M17" s="99"/>
      <c r="N17" s="99"/>
      <c r="O17" s="97"/>
      <c r="P17" s="97"/>
      <c r="Q17" s="97"/>
      <c r="R17" s="100"/>
      <c r="S17" s="12" t="str">
        <f t="shared" si="0"/>
        <v>01.01</v>
      </c>
      <c r="Y17" s="21"/>
    </row>
    <row r="18" spans="1:26" ht="12.95">
      <c r="A18" s="159" t="s">
        <v>63</v>
      </c>
      <c r="B18" s="170" t="str">
        <f>IFERROR((VLOOKUP(D18,#REF!,7,0)),"")</f>
        <v/>
      </c>
      <c r="C18" s="170" t="str">
        <f>IFERROR((VLOOKUP(D18,#REF!,8,0)),"")</f>
        <v/>
      </c>
      <c r="D18" s="90" t="s">
        <v>64</v>
      </c>
      <c r="E18" s="91" t="s">
        <v>65</v>
      </c>
      <c r="F18" s="92">
        <v>44</v>
      </c>
      <c r="G18" s="93" t="str">
        <f>IFERROR((VLOOKUP(D18,#REF!,9,0)),"")</f>
        <v/>
      </c>
      <c r="H18" s="93" t="str">
        <f>IFERROR((VLOOKUP(D18,#REF!,10,0)),"")</f>
        <v/>
      </c>
      <c r="I18" s="94" t="str">
        <f>IFERROR(TRUNC((H18+G18),2),"")</f>
        <v/>
      </c>
      <c r="J18" s="93" t="str">
        <f>IFERROR(TRUNC(G18+G18*M18,2),"")</f>
        <v/>
      </c>
      <c r="K18" s="93" t="str">
        <f>IFERROR(TRUNC(H18*(1+N18),2),"")</f>
        <v/>
      </c>
      <c r="L18" s="94" t="str">
        <f>IFERROR(TRUNC((K18+J18),2),"")</f>
        <v/>
      </c>
      <c r="M18" s="95" t="e">
        <f>$X$9</f>
        <v>#REF!</v>
      </c>
      <c r="N18" s="95" t="e">
        <f>$X$10</f>
        <v>#REF!</v>
      </c>
      <c r="O18" s="93" t="str">
        <f>IFERROR(TRUNC(J18*F18,2),"")</f>
        <v/>
      </c>
      <c r="P18" s="93" t="str">
        <f>IFERROR(TRUNC(K18*F18,2),"")</f>
        <v/>
      </c>
      <c r="Q18" s="94" t="str">
        <f>IFERROR(TRUNC((O18+P18),2),"")</f>
        <v/>
      </c>
      <c r="R18" s="96" t="str">
        <f>IFERROR((Q18/$Q$593),"")</f>
        <v/>
      </c>
      <c r="S18" s="12" t="str">
        <f t="shared" si="0"/>
        <v>01.01.01</v>
      </c>
      <c r="X18" s="21"/>
      <c r="Y18" s="21"/>
      <c r="Z18" s="21"/>
    </row>
    <row r="19" spans="1:26" ht="24.95">
      <c r="A19" s="159" t="s">
        <v>66</v>
      </c>
      <c r="B19" s="170" t="str">
        <f>IFERROR((VLOOKUP(D19,#REF!,7,0)),"")</f>
        <v/>
      </c>
      <c r="C19" s="170" t="str">
        <f>IFERROR((VLOOKUP(D19,#REF!,8,0)),"")</f>
        <v/>
      </c>
      <c r="D19" s="90" t="s">
        <v>67</v>
      </c>
      <c r="E19" s="91" t="s">
        <v>65</v>
      </c>
      <c r="F19" s="92">
        <v>16</v>
      </c>
      <c r="G19" s="93" t="str">
        <f>IFERROR((VLOOKUP(D19,#REF!,9,0)),"")</f>
        <v/>
      </c>
      <c r="H19" s="93" t="str">
        <f>IFERROR((VLOOKUP(D19,#REF!,10,0)),"")</f>
        <v/>
      </c>
      <c r="I19" s="94" t="str">
        <f t="shared" ref="I19" si="1">IFERROR(TRUNC((H19+G19),2),"")</f>
        <v/>
      </c>
      <c r="J19" s="93" t="str">
        <f t="shared" ref="J19" si="2">IFERROR(TRUNC(G19+G19*M19,2),"")</f>
        <v/>
      </c>
      <c r="K19" s="93" t="str">
        <f t="shared" ref="K19" si="3">IFERROR(TRUNC(H19*(1+N19),2),"")</f>
        <v/>
      </c>
      <c r="L19" s="94" t="str">
        <f t="shared" ref="L19" si="4">IFERROR(TRUNC((K19+J19),2),"")</f>
        <v/>
      </c>
      <c r="M19" s="95" t="e">
        <f t="shared" ref="M19" si="5">$X$9</f>
        <v>#REF!</v>
      </c>
      <c r="N19" s="95" t="e">
        <f t="shared" ref="N19" si="6">$X$10</f>
        <v>#REF!</v>
      </c>
      <c r="O19" s="93" t="str">
        <f t="shared" ref="O19" si="7">IFERROR(TRUNC(J19*F19,2),"")</f>
        <v/>
      </c>
      <c r="P19" s="93" t="str">
        <f t="shared" ref="P19" si="8">IFERROR(TRUNC(K19*F19,2),"")</f>
        <v/>
      </c>
      <c r="Q19" s="94" t="str">
        <f t="shared" ref="Q19" si="9">IFERROR(TRUNC((O19+P19),2),"")</f>
        <v/>
      </c>
      <c r="R19" s="96" t="str">
        <f>IFERROR((Q19/$Q$593),"")</f>
        <v/>
      </c>
      <c r="S19" s="12" t="str">
        <f t="shared" si="0"/>
        <v>01.01.02</v>
      </c>
      <c r="X19" s="21"/>
      <c r="Y19" s="21"/>
    </row>
    <row r="20" spans="1:26" ht="12.95">
      <c r="A20" s="158" t="s">
        <v>68</v>
      </c>
      <c r="B20" s="169"/>
      <c r="C20" s="169"/>
      <c r="D20" s="97" t="s">
        <v>69</v>
      </c>
      <c r="E20" s="97"/>
      <c r="F20" s="98"/>
      <c r="G20" s="97"/>
      <c r="H20" s="97"/>
      <c r="I20" s="97"/>
      <c r="J20" s="97"/>
      <c r="K20" s="97"/>
      <c r="L20" s="97"/>
      <c r="M20" s="99"/>
      <c r="N20" s="99"/>
      <c r="O20" s="97"/>
      <c r="P20" s="97"/>
      <c r="Q20" s="97"/>
      <c r="R20" s="100"/>
      <c r="S20" s="12" t="str">
        <f t="shared" si="0"/>
        <v>01.02</v>
      </c>
      <c r="Y20" s="21"/>
    </row>
    <row r="21" spans="1:26">
      <c r="A21" s="160" t="s">
        <v>70</v>
      </c>
      <c r="B21" s="171"/>
      <c r="C21" s="171"/>
      <c r="D21" s="144" t="s">
        <v>71</v>
      </c>
      <c r="E21" s="144"/>
      <c r="F21" s="145"/>
      <c r="G21" s="144"/>
      <c r="H21" s="144"/>
      <c r="I21" s="144"/>
      <c r="J21" s="144"/>
      <c r="K21" s="144"/>
      <c r="L21" s="144"/>
      <c r="M21" s="99"/>
      <c r="N21" s="99"/>
      <c r="O21" s="144"/>
      <c r="P21" s="144"/>
      <c r="Q21" s="144"/>
      <c r="R21" s="146"/>
      <c r="S21" s="12" t="str">
        <f t="shared" ref="S21" si="10">+A21</f>
        <v>01.02.01</v>
      </c>
      <c r="Y21" s="21"/>
    </row>
    <row r="22" spans="1:26" ht="24.95">
      <c r="A22" s="159" t="s">
        <v>72</v>
      </c>
      <c r="B22" s="170" t="str">
        <f>IFERROR((VLOOKUP(D22,#REF!,7,0)),"")</f>
        <v/>
      </c>
      <c r="C22" s="170" t="str">
        <f>IFERROR((VLOOKUP(D22,#REF!,8,0)),"")</f>
        <v/>
      </c>
      <c r="D22" s="90" t="s">
        <v>73</v>
      </c>
      <c r="E22" s="91" t="s">
        <v>74</v>
      </c>
      <c r="F22" s="92">
        <v>1</v>
      </c>
      <c r="G22" s="93" t="str">
        <f>IFERROR((VLOOKUP(D22,#REF!,9,0)),"")</f>
        <v/>
      </c>
      <c r="H22" s="93" t="str">
        <f>IFERROR((VLOOKUP(D22,#REF!,10,0)),"")</f>
        <v/>
      </c>
      <c r="I22" s="94" t="str">
        <f t="shared" ref="I22:I23" si="11">IFERROR(TRUNC((H22+G22),2),"")</f>
        <v/>
      </c>
      <c r="J22" s="93" t="str">
        <f t="shared" ref="J22:J23" si="12">IFERROR(TRUNC(G22+G22*M22,2),"")</f>
        <v/>
      </c>
      <c r="K22" s="93" t="str">
        <f t="shared" ref="K22:K23" si="13">IFERROR(TRUNC(H22*(1+N22),2),"")</f>
        <v/>
      </c>
      <c r="L22" s="94" t="str">
        <f t="shared" ref="L22:L23" si="14">IFERROR(TRUNC((K22+J22),2),"")</f>
        <v/>
      </c>
      <c r="M22" s="95" t="e">
        <f t="shared" ref="M22:M23" si="15">$X$9</f>
        <v>#REF!</v>
      </c>
      <c r="N22" s="95" t="e">
        <f t="shared" ref="N22:N23" si="16">$X$10</f>
        <v>#REF!</v>
      </c>
      <c r="O22" s="93" t="str">
        <f t="shared" ref="O22:O23" si="17">IFERROR(TRUNC(J22*F22,2),"")</f>
        <v/>
      </c>
      <c r="P22" s="93" t="str">
        <f t="shared" ref="P22:P23" si="18">IFERROR(TRUNC(K22*F22,2),"")</f>
        <v/>
      </c>
      <c r="Q22" s="94" t="str">
        <f t="shared" ref="Q22:Q23" si="19">IFERROR(TRUNC((O22+P22),2),"")</f>
        <v/>
      </c>
      <c r="R22" s="96" t="str">
        <f>IFERROR((Q22/$Q$593),"")</f>
        <v/>
      </c>
      <c r="S22" s="12" t="str">
        <f t="shared" ref="S22:S32" si="20">+A22</f>
        <v>01.02.01.01</v>
      </c>
      <c r="X22" s="21"/>
      <c r="Y22" s="21"/>
    </row>
    <row r="23" spans="1:26" ht="12.95">
      <c r="A23" s="159" t="s">
        <v>75</v>
      </c>
      <c r="B23" s="170" t="str">
        <f>IFERROR((VLOOKUP(D23,#REF!,7,0)),"")</f>
        <v/>
      </c>
      <c r="C23" s="170" t="str">
        <f>IFERROR((VLOOKUP(D23,#REF!,8,0)),"")</f>
        <v/>
      </c>
      <c r="D23" s="90" t="s">
        <v>76</v>
      </c>
      <c r="E23" s="91" t="s">
        <v>74</v>
      </c>
      <c r="F23" s="92">
        <v>1</v>
      </c>
      <c r="G23" s="93" t="str">
        <f>IFERROR((VLOOKUP(D23,#REF!,9,0)),"")</f>
        <v/>
      </c>
      <c r="H23" s="93" t="str">
        <f>IFERROR((VLOOKUP(D23,#REF!,10,0)),"")</f>
        <v/>
      </c>
      <c r="I23" s="94" t="str">
        <f t="shared" si="11"/>
        <v/>
      </c>
      <c r="J23" s="93" t="str">
        <f t="shared" si="12"/>
        <v/>
      </c>
      <c r="K23" s="93" t="str">
        <f t="shared" si="13"/>
        <v/>
      </c>
      <c r="L23" s="94" t="str">
        <f t="shared" si="14"/>
        <v/>
      </c>
      <c r="M23" s="95" t="e">
        <f t="shared" si="15"/>
        <v>#REF!</v>
      </c>
      <c r="N23" s="95" t="e">
        <f t="shared" si="16"/>
        <v>#REF!</v>
      </c>
      <c r="O23" s="93" t="str">
        <f t="shared" si="17"/>
        <v/>
      </c>
      <c r="P23" s="93" t="str">
        <f t="shared" si="18"/>
        <v/>
      </c>
      <c r="Q23" s="94" t="str">
        <f t="shared" si="19"/>
        <v/>
      </c>
      <c r="R23" s="96" t="str">
        <f>IFERROR((Q23/$Q$593),"")</f>
        <v/>
      </c>
      <c r="S23" s="12" t="str">
        <f t="shared" ref="S23:S27" si="21">+A23</f>
        <v>01.02.01.02</v>
      </c>
      <c r="X23" s="21"/>
      <c r="Y23" s="21"/>
    </row>
    <row r="24" spans="1:26">
      <c r="A24" s="160" t="s">
        <v>77</v>
      </c>
      <c r="B24" s="171"/>
      <c r="C24" s="171"/>
      <c r="D24" s="144" t="s">
        <v>78</v>
      </c>
      <c r="E24" s="144"/>
      <c r="F24" s="145"/>
      <c r="G24" s="144"/>
      <c r="H24" s="144"/>
      <c r="I24" s="144"/>
      <c r="J24" s="144"/>
      <c r="K24" s="144"/>
      <c r="L24" s="144"/>
      <c r="M24" s="99"/>
      <c r="N24" s="99"/>
      <c r="O24" s="144"/>
      <c r="P24" s="144"/>
      <c r="Q24" s="144"/>
      <c r="R24" s="146"/>
      <c r="S24" s="12" t="str">
        <f t="shared" si="21"/>
        <v>01.02.02</v>
      </c>
      <c r="Y24" s="21"/>
    </row>
    <row r="25" spans="1:26" ht="50.1">
      <c r="A25" s="159" t="s">
        <v>79</v>
      </c>
      <c r="B25" s="170" t="str">
        <f>IFERROR((VLOOKUP(D25,#REF!,7,0)),"")</f>
        <v/>
      </c>
      <c r="C25" s="170" t="str">
        <f>IFERROR((VLOOKUP(D25,#REF!,8,0)),"")</f>
        <v/>
      </c>
      <c r="D25" s="90" t="s">
        <v>80</v>
      </c>
      <c r="E25" s="91" t="s">
        <v>81</v>
      </c>
      <c r="F25" s="92">
        <f>F47</f>
        <v>5</v>
      </c>
      <c r="G25" s="93" t="str">
        <f>IFERROR((VLOOKUP(D25,#REF!,9,0)),"")</f>
        <v/>
      </c>
      <c r="H25" s="93" t="str">
        <f>IFERROR((VLOOKUP(D25,#REF!,10,0)),"")</f>
        <v/>
      </c>
      <c r="I25" s="94" t="str">
        <f t="shared" ref="I25:I29" si="22">IFERROR(TRUNC((H25+G25),2),"")</f>
        <v/>
      </c>
      <c r="J25" s="93" t="str">
        <f t="shared" ref="J25:J29" si="23">IFERROR(TRUNC(G25+G25*M25,2),"")</f>
        <v/>
      </c>
      <c r="K25" s="93" t="str">
        <f t="shared" ref="K25:K29" si="24">IFERROR(TRUNC(H25*(1+N25),2),"")</f>
        <v/>
      </c>
      <c r="L25" s="94" t="str">
        <f t="shared" ref="L25:L29" si="25">IFERROR(TRUNC((K25+J25),2),"")</f>
        <v/>
      </c>
      <c r="M25" s="95" t="e">
        <f t="shared" ref="M25:M32" si="26">$X$9</f>
        <v>#REF!</v>
      </c>
      <c r="N25" s="95" t="e">
        <f t="shared" ref="N25:N32" si="27">$X$10</f>
        <v>#REF!</v>
      </c>
      <c r="O25" s="93" t="str">
        <f t="shared" ref="O25:O29" si="28">IFERROR(TRUNC(J25*F25,2),"")</f>
        <v/>
      </c>
      <c r="P25" s="93" t="str">
        <f t="shared" ref="P25:P29" si="29">IFERROR(TRUNC(K25*F25,2),"")</f>
        <v/>
      </c>
      <c r="Q25" s="94" t="str">
        <f t="shared" ref="Q25:Q29" si="30">IFERROR(TRUNC((O25+P25),2),"")</f>
        <v/>
      </c>
      <c r="R25" s="96" t="str">
        <f t="shared" ref="R25:R32" si="31">IFERROR((Q25/$Q$593),"")</f>
        <v/>
      </c>
      <c r="S25" s="12" t="str">
        <f t="shared" si="21"/>
        <v>01.02.02.01</v>
      </c>
      <c r="X25" s="21"/>
      <c r="Y25" s="21"/>
    </row>
    <row r="26" spans="1:26" ht="37.5">
      <c r="A26" s="159" t="s">
        <v>82</v>
      </c>
      <c r="B26" s="170" t="str">
        <f>IFERROR((VLOOKUP(D26,#REF!,7,0)),"")</f>
        <v/>
      </c>
      <c r="C26" s="170" t="str">
        <f>IFERROR((VLOOKUP(D26,#REF!,8,0)),"")</f>
        <v/>
      </c>
      <c r="D26" s="90" t="s">
        <v>83</v>
      </c>
      <c r="E26" s="91" t="s">
        <v>81</v>
      </c>
      <c r="F26" s="92">
        <f>F47</f>
        <v>5</v>
      </c>
      <c r="G26" s="93" t="str">
        <f>IFERROR((VLOOKUP(D26,#REF!,9,0)),"")</f>
        <v/>
      </c>
      <c r="H26" s="93" t="str">
        <f>IFERROR((VLOOKUP(D26,#REF!,10,0)),"")</f>
        <v/>
      </c>
      <c r="I26" s="94" t="str">
        <f t="shared" si="22"/>
        <v/>
      </c>
      <c r="J26" s="93" t="str">
        <f t="shared" si="23"/>
        <v/>
      </c>
      <c r="K26" s="93" t="str">
        <f t="shared" si="24"/>
        <v/>
      </c>
      <c r="L26" s="94" t="str">
        <f t="shared" si="25"/>
        <v/>
      </c>
      <c r="M26" s="95" t="e">
        <f t="shared" si="26"/>
        <v>#REF!</v>
      </c>
      <c r="N26" s="95" t="e">
        <f t="shared" si="27"/>
        <v>#REF!</v>
      </c>
      <c r="O26" s="93" t="str">
        <f t="shared" si="28"/>
        <v/>
      </c>
      <c r="P26" s="93" t="str">
        <f t="shared" si="29"/>
        <v/>
      </c>
      <c r="Q26" s="94" t="str">
        <f t="shared" si="30"/>
        <v/>
      </c>
      <c r="R26" s="96" t="str">
        <f t="shared" si="31"/>
        <v/>
      </c>
      <c r="S26" s="12" t="str">
        <f t="shared" si="21"/>
        <v>01.02.02.02</v>
      </c>
      <c r="X26" s="21"/>
      <c r="Y26" s="21"/>
    </row>
    <row r="27" spans="1:26" ht="37.5">
      <c r="A27" s="159" t="s">
        <v>84</v>
      </c>
      <c r="B27" s="170" t="str">
        <f>IFERROR((VLOOKUP(D27,#REF!,7,0)),"")</f>
        <v/>
      </c>
      <c r="C27" s="170" t="str">
        <f>IFERROR((VLOOKUP(D27,#REF!,8,0)),"")</f>
        <v/>
      </c>
      <c r="D27" s="90" t="s">
        <v>85</v>
      </c>
      <c r="E27" s="91" t="s">
        <v>81</v>
      </c>
      <c r="F27" s="92">
        <f>F47</f>
        <v>5</v>
      </c>
      <c r="G27" s="93" t="str">
        <f>IFERROR((VLOOKUP(D27,#REF!,9,0)),"")</f>
        <v/>
      </c>
      <c r="H27" s="93" t="str">
        <f>IFERROR((VLOOKUP(D27,#REF!,10,0)),"")</f>
        <v/>
      </c>
      <c r="I27" s="94" t="str">
        <f t="shared" si="22"/>
        <v/>
      </c>
      <c r="J27" s="93" t="str">
        <f t="shared" si="23"/>
        <v/>
      </c>
      <c r="K27" s="93" t="str">
        <f t="shared" si="24"/>
        <v/>
      </c>
      <c r="L27" s="94" t="str">
        <f t="shared" si="25"/>
        <v/>
      </c>
      <c r="M27" s="95" t="e">
        <f t="shared" si="26"/>
        <v>#REF!</v>
      </c>
      <c r="N27" s="95" t="e">
        <f t="shared" si="27"/>
        <v>#REF!</v>
      </c>
      <c r="O27" s="93" t="str">
        <f t="shared" si="28"/>
        <v/>
      </c>
      <c r="P27" s="93" t="str">
        <f t="shared" si="29"/>
        <v/>
      </c>
      <c r="Q27" s="94" t="str">
        <f t="shared" si="30"/>
        <v/>
      </c>
      <c r="R27" s="96" t="str">
        <f t="shared" si="31"/>
        <v/>
      </c>
      <c r="S27" s="12" t="str">
        <f t="shared" si="21"/>
        <v>01.02.02.03</v>
      </c>
      <c r="X27" s="21"/>
      <c r="Y27" s="21"/>
    </row>
    <row r="28" spans="1:26" ht="12.95">
      <c r="A28" s="159" t="s">
        <v>86</v>
      </c>
      <c r="B28" s="170" t="str">
        <f>IFERROR((VLOOKUP(D28,#REF!,7,0)),"")</f>
        <v/>
      </c>
      <c r="C28" s="170" t="str">
        <f>IFERROR((VLOOKUP(D28,#REF!,8,0)),"")</f>
        <v/>
      </c>
      <c r="D28" s="90" t="s">
        <v>87</v>
      </c>
      <c r="E28" s="91" t="s">
        <v>74</v>
      </c>
      <c r="F28" s="92">
        <v>3</v>
      </c>
      <c r="G28" s="93" t="str">
        <f>IFERROR((VLOOKUP(D28,#REF!,9,0)),"")</f>
        <v/>
      </c>
      <c r="H28" s="93" t="str">
        <f>IFERROR((VLOOKUP(D28,#REF!,10,0)),"")</f>
        <v/>
      </c>
      <c r="I28" s="94" t="str">
        <f t="shared" si="22"/>
        <v/>
      </c>
      <c r="J28" s="93" t="str">
        <f t="shared" si="23"/>
        <v/>
      </c>
      <c r="K28" s="93" t="str">
        <f t="shared" si="24"/>
        <v/>
      </c>
      <c r="L28" s="94" t="str">
        <f t="shared" si="25"/>
        <v/>
      </c>
      <c r="M28" s="95" t="e">
        <f t="shared" si="26"/>
        <v>#REF!</v>
      </c>
      <c r="N28" s="95" t="e">
        <f t="shared" si="27"/>
        <v>#REF!</v>
      </c>
      <c r="O28" s="93" t="str">
        <f t="shared" si="28"/>
        <v/>
      </c>
      <c r="P28" s="93" t="str">
        <f t="shared" si="29"/>
        <v/>
      </c>
      <c r="Q28" s="94" t="str">
        <f t="shared" si="30"/>
        <v/>
      </c>
      <c r="R28" s="96" t="str">
        <f t="shared" si="31"/>
        <v/>
      </c>
      <c r="S28" s="12" t="str">
        <f t="shared" si="20"/>
        <v>01.02.02.04</v>
      </c>
      <c r="X28" s="21"/>
      <c r="Y28" s="21"/>
    </row>
    <row r="29" spans="1:26" ht="12.95">
      <c r="A29" s="159" t="s">
        <v>88</v>
      </c>
      <c r="B29" s="170" t="str">
        <f>IFERROR((VLOOKUP(D29,#REF!,7,0)),"")</f>
        <v/>
      </c>
      <c r="C29" s="170" t="str">
        <f>IFERROR((VLOOKUP(D29,#REF!,8,0)),"")</f>
        <v/>
      </c>
      <c r="D29" s="90" t="s">
        <v>89</v>
      </c>
      <c r="E29" s="91" t="s">
        <v>74</v>
      </c>
      <c r="F29" s="92">
        <v>3</v>
      </c>
      <c r="G29" s="93" t="str">
        <f>IFERROR((VLOOKUP(D29,#REF!,9,0)),"")</f>
        <v/>
      </c>
      <c r="H29" s="93" t="str">
        <f>IFERROR((VLOOKUP(D29,#REF!,10,0)),"")</f>
        <v/>
      </c>
      <c r="I29" s="94" t="str">
        <f t="shared" si="22"/>
        <v/>
      </c>
      <c r="J29" s="93" t="str">
        <f t="shared" si="23"/>
        <v/>
      </c>
      <c r="K29" s="93" t="str">
        <f t="shared" si="24"/>
        <v/>
      </c>
      <c r="L29" s="94" t="str">
        <f t="shared" si="25"/>
        <v/>
      </c>
      <c r="M29" s="95" t="e">
        <f t="shared" si="26"/>
        <v>#REF!</v>
      </c>
      <c r="N29" s="95" t="e">
        <f t="shared" si="27"/>
        <v>#REF!</v>
      </c>
      <c r="O29" s="93" t="str">
        <f t="shared" si="28"/>
        <v/>
      </c>
      <c r="P29" s="93" t="str">
        <f t="shared" si="29"/>
        <v/>
      </c>
      <c r="Q29" s="94" t="str">
        <f t="shared" si="30"/>
        <v/>
      </c>
      <c r="R29" s="96" t="str">
        <f t="shared" si="31"/>
        <v/>
      </c>
      <c r="S29" s="12" t="str">
        <f t="shared" si="20"/>
        <v>01.02.02.05</v>
      </c>
      <c r="X29" s="21"/>
      <c r="Y29" s="21"/>
    </row>
    <row r="30" spans="1:26" ht="87.6">
      <c r="A30" s="159" t="s">
        <v>90</v>
      </c>
      <c r="B30" s="170" t="str">
        <f>IFERROR((VLOOKUP(D30,#REF!,7,0)),"")</f>
        <v/>
      </c>
      <c r="C30" s="170" t="str">
        <f>IFERROR((VLOOKUP(D30,#REF!,8,0)),"")</f>
        <v/>
      </c>
      <c r="D30" s="90" t="s">
        <v>91</v>
      </c>
      <c r="E30" s="91" t="s">
        <v>92</v>
      </c>
      <c r="F30" s="92">
        <v>30</v>
      </c>
      <c r="G30" s="93" t="str">
        <f>IFERROR((VLOOKUP(D30,#REF!,9,0)),"")</f>
        <v/>
      </c>
      <c r="H30" s="93" t="str">
        <f>IFERROR((VLOOKUP(D30,#REF!,10,0)),"")</f>
        <v/>
      </c>
      <c r="I30" s="94" t="str">
        <f t="shared" ref="I30:I32" si="32">IFERROR(TRUNC((H30+G30),2),"")</f>
        <v/>
      </c>
      <c r="J30" s="93" t="str">
        <f t="shared" ref="J30:J32" si="33">IFERROR(TRUNC(G30+G30*M30,2),"")</f>
        <v/>
      </c>
      <c r="K30" s="93" t="str">
        <f t="shared" ref="K30:K32" si="34">IFERROR(TRUNC(H30*(1+N30),2),"")</f>
        <v/>
      </c>
      <c r="L30" s="94" t="str">
        <f t="shared" ref="L30:L32" si="35">IFERROR(TRUNC((K30+J30),2),"")</f>
        <v/>
      </c>
      <c r="M30" s="95" t="e">
        <f t="shared" si="26"/>
        <v>#REF!</v>
      </c>
      <c r="N30" s="95" t="e">
        <f t="shared" si="27"/>
        <v>#REF!</v>
      </c>
      <c r="O30" s="93" t="str">
        <f t="shared" ref="O30:O32" si="36">IFERROR(TRUNC(J30*F30,2),"")</f>
        <v/>
      </c>
      <c r="P30" s="93" t="str">
        <f t="shared" ref="P30:P32" si="37">IFERROR(TRUNC(K30*F30,2),"")</f>
        <v/>
      </c>
      <c r="Q30" s="94" t="str">
        <f t="shared" ref="Q30:Q32" si="38">IFERROR(TRUNC((O30+P30),2),"")</f>
        <v/>
      </c>
      <c r="R30" s="96" t="str">
        <f t="shared" si="31"/>
        <v/>
      </c>
      <c r="S30" s="12" t="str">
        <f t="shared" si="20"/>
        <v>01.02.02.06</v>
      </c>
      <c r="X30" s="21"/>
      <c r="Y30" s="21"/>
    </row>
    <row r="31" spans="1:26" ht="99.95">
      <c r="A31" s="159" t="s">
        <v>93</v>
      </c>
      <c r="B31" s="170" t="str">
        <f>IFERROR((VLOOKUP(D31,#REF!,7,0)),"")</f>
        <v/>
      </c>
      <c r="C31" s="170" t="str">
        <f>IFERROR((VLOOKUP(D31,#REF!,8,0)),"")</f>
        <v/>
      </c>
      <c r="D31" s="90" t="s">
        <v>94</v>
      </c>
      <c r="E31" s="91" t="s">
        <v>92</v>
      </c>
      <c r="F31" s="92">
        <v>30</v>
      </c>
      <c r="G31" s="93" t="str">
        <f>IFERROR((VLOOKUP(D31,#REF!,9,0)),"")</f>
        <v/>
      </c>
      <c r="H31" s="93" t="str">
        <f>IFERROR((VLOOKUP(D31,#REF!,10,0)),"")</f>
        <v/>
      </c>
      <c r="I31" s="94" t="str">
        <f t="shared" ref="I31" si="39">IFERROR(TRUNC((H31+G31),2),"")</f>
        <v/>
      </c>
      <c r="J31" s="93" t="str">
        <f t="shared" ref="J31" si="40">IFERROR(TRUNC(G31+G31*M31,2),"")</f>
        <v/>
      </c>
      <c r="K31" s="93" t="str">
        <f t="shared" ref="K31" si="41">IFERROR(TRUNC(H31*(1+N31),2),"")</f>
        <v/>
      </c>
      <c r="L31" s="94" t="str">
        <f t="shared" ref="L31" si="42">IFERROR(TRUNC((K31+J31),2),"")</f>
        <v/>
      </c>
      <c r="M31" s="95" t="e">
        <f t="shared" si="26"/>
        <v>#REF!</v>
      </c>
      <c r="N31" s="95" t="e">
        <f t="shared" si="27"/>
        <v>#REF!</v>
      </c>
      <c r="O31" s="93" t="str">
        <f t="shared" ref="O31" si="43">IFERROR(TRUNC(J31*F31,2),"")</f>
        <v/>
      </c>
      <c r="P31" s="93" t="str">
        <f t="shared" ref="P31" si="44">IFERROR(TRUNC(K31*F31,2),"")</f>
        <v/>
      </c>
      <c r="Q31" s="94" t="str">
        <f t="shared" ref="Q31" si="45">IFERROR(TRUNC((O31+P31),2),"")</f>
        <v/>
      </c>
      <c r="R31" s="96" t="str">
        <f t="shared" si="31"/>
        <v/>
      </c>
      <c r="S31" s="12" t="str">
        <f t="shared" ref="S31" si="46">+A31</f>
        <v>01.02.02.07</v>
      </c>
      <c r="X31" s="21"/>
      <c r="Y31" s="21"/>
    </row>
    <row r="32" spans="1:26" ht="24.95">
      <c r="A32" s="159" t="s">
        <v>95</v>
      </c>
      <c r="B32" s="170" t="str">
        <f>IFERROR((VLOOKUP(D32,#REF!,7,0)),"")</f>
        <v/>
      </c>
      <c r="C32" s="170" t="str">
        <f>IFERROR((VLOOKUP(D32,#REF!,8,0)),"")</f>
        <v/>
      </c>
      <c r="D32" s="90" t="s">
        <v>96</v>
      </c>
      <c r="E32" s="91" t="s">
        <v>74</v>
      </c>
      <c r="F32" s="92">
        <v>1</v>
      </c>
      <c r="G32" s="93" t="str">
        <f>IFERROR((VLOOKUP(D32,#REF!,9,0)),"")</f>
        <v/>
      </c>
      <c r="H32" s="93" t="str">
        <f>IFERROR((VLOOKUP(D32,#REF!,10,0)),"")</f>
        <v/>
      </c>
      <c r="I32" s="94" t="str">
        <f t="shared" si="32"/>
        <v/>
      </c>
      <c r="J32" s="93" t="str">
        <f t="shared" si="33"/>
        <v/>
      </c>
      <c r="K32" s="93" t="str">
        <f t="shared" si="34"/>
        <v/>
      </c>
      <c r="L32" s="94" t="str">
        <f t="shared" si="35"/>
        <v/>
      </c>
      <c r="M32" s="95" t="e">
        <f t="shared" si="26"/>
        <v>#REF!</v>
      </c>
      <c r="N32" s="95" t="e">
        <f t="shared" si="27"/>
        <v>#REF!</v>
      </c>
      <c r="O32" s="93" t="str">
        <f t="shared" si="36"/>
        <v/>
      </c>
      <c r="P32" s="93" t="str">
        <f t="shared" si="37"/>
        <v/>
      </c>
      <c r="Q32" s="94" t="str">
        <f t="shared" si="38"/>
        <v/>
      </c>
      <c r="R32" s="96" t="str">
        <f t="shared" si="31"/>
        <v/>
      </c>
      <c r="S32" s="12" t="str">
        <f t="shared" si="20"/>
        <v>01.02.02.08</v>
      </c>
      <c r="X32" s="21"/>
      <c r="Y32" s="21"/>
    </row>
    <row r="33" spans="1:25">
      <c r="A33" s="160" t="s">
        <v>97</v>
      </c>
      <c r="B33" s="171"/>
      <c r="C33" s="171"/>
      <c r="D33" s="144" t="s">
        <v>98</v>
      </c>
      <c r="E33" s="144"/>
      <c r="F33" s="145"/>
      <c r="G33" s="144"/>
      <c r="H33" s="144"/>
      <c r="I33" s="144"/>
      <c r="J33" s="144"/>
      <c r="K33" s="144"/>
      <c r="L33" s="144"/>
      <c r="M33" s="99"/>
      <c r="N33" s="99"/>
      <c r="O33" s="144"/>
      <c r="P33" s="144"/>
      <c r="Q33" s="144"/>
      <c r="R33" s="146"/>
      <c r="S33" s="12" t="str">
        <f t="shared" si="0"/>
        <v>01.02.03</v>
      </c>
      <c r="Y33" s="21"/>
    </row>
    <row r="34" spans="1:25" ht="50.1">
      <c r="A34" s="159" t="s">
        <v>99</v>
      </c>
      <c r="B34" s="170" t="str">
        <f>IFERROR((VLOOKUP(D34,#REF!,7,0)),"")</f>
        <v/>
      </c>
      <c r="C34" s="170" t="str">
        <f>IFERROR((VLOOKUP(D34,#REF!,8,0)),"")</f>
        <v/>
      </c>
      <c r="D34" s="90" t="s">
        <v>100</v>
      </c>
      <c r="E34" s="91" t="s">
        <v>92</v>
      </c>
      <c r="F34" s="92">
        <v>4</v>
      </c>
      <c r="G34" s="93" t="str">
        <f>IFERROR((VLOOKUP(D34,#REF!,9,0)),"")</f>
        <v/>
      </c>
      <c r="H34" s="93" t="str">
        <f>IFERROR((VLOOKUP(D34,#REF!,10,0)),"")</f>
        <v/>
      </c>
      <c r="I34" s="94" t="str">
        <f>IFERROR(TRUNC((H34+G34),2),"")</f>
        <v/>
      </c>
      <c r="J34" s="93" t="str">
        <f>IFERROR(TRUNC(G34+G34*M34,2),"")</f>
        <v/>
      </c>
      <c r="K34" s="93" t="str">
        <f>IFERROR(TRUNC(H34*(1+N34),2),"")</f>
        <v/>
      </c>
      <c r="L34" s="94" t="str">
        <f>IFERROR(TRUNC((K34+J34),2),"")</f>
        <v/>
      </c>
      <c r="M34" s="95" t="e">
        <f>$X$9</f>
        <v>#REF!</v>
      </c>
      <c r="N34" s="95" t="e">
        <f>$X$10</f>
        <v>#REF!</v>
      </c>
      <c r="O34" s="93" t="str">
        <f>IFERROR(TRUNC(J34*F34,2),"")</f>
        <v/>
      </c>
      <c r="P34" s="93" t="str">
        <f>IFERROR(TRUNC(K34*F34,2),"")</f>
        <v/>
      </c>
      <c r="Q34" s="94" t="str">
        <f>IFERROR(TRUNC((O34+P34),2),"")</f>
        <v/>
      </c>
      <c r="R34" s="96" t="str">
        <f>IFERROR((Q34/$Q$593),"")</f>
        <v/>
      </c>
      <c r="S34" s="12" t="str">
        <f t="shared" si="0"/>
        <v>01.02.03.01</v>
      </c>
      <c r="X34" s="21"/>
      <c r="Y34" s="21"/>
    </row>
    <row r="35" spans="1:25">
      <c r="A35" s="160" t="s">
        <v>101</v>
      </c>
      <c r="B35" s="171"/>
      <c r="C35" s="171"/>
      <c r="D35" s="144" t="s">
        <v>102</v>
      </c>
      <c r="E35" s="144"/>
      <c r="F35" s="145"/>
      <c r="G35" s="144"/>
      <c r="H35" s="144"/>
      <c r="I35" s="144"/>
      <c r="J35" s="144"/>
      <c r="K35" s="144"/>
      <c r="L35" s="144"/>
      <c r="M35" s="99"/>
      <c r="N35" s="99"/>
      <c r="O35" s="144"/>
      <c r="P35" s="144"/>
      <c r="Q35" s="144"/>
      <c r="R35" s="146"/>
      <c r="S35" s="12" t="str">
        <f t="shared" ref="S35:S36" si="47">+A35</f>
        <v>01.02.04</v>
      </c>
      <c r="Y35" s="21"/>
    </row>
    <row r="36" spans="1:25" ht="24.95">
      <c r="A36" s="159" t="s">
        <v>103</v>
      </c>
      <c r="B36" s="170" t="str">
        <f>IFERROR((VLOOKUP(D36,#REF!,7,0)),"")</f>
        <v/>
      </c>
      <c r="C36" s="170" t="str">
        <f>IFERROR((VLOOKUP(D36,#REF!,8,0)),"")</f>
        <v/>
      </c>
      <c r="D36" s="90" t="s">
        <v>104</v>
      </c>
      <c r="E36" s="91" t="s">
        <v>92</v>
      </c>
      <c r="F36" s="92">
        <f>100*2.2</f>
        <v>220.00000000000003</v>
      </c>
      <c r="G36" s="93" t="str">
        <f>IFERROR((VLOOKUP(D36,#REF!,9,0)),"")</f>
        <v/>
      </c>
      <c r="H36" s="93" t="str">
        <f>IFERROR((VLOOKUP(D36,#REF!,10,0)),"")</f>
        <v/>
      </c>
      <c r="I36" s="94" t="str">
        <f>IFERROR(TRUNC((H36+G36),2),"")</f>
        <v/>
      </c>
      <c r="J36" s="93" t="str">
        <f>IFERROR(TRUNC(G36+G36*M36,2),"")</f>
        <v/>
      </c>
      <c r="K36" s="93" t="str">
        <f>IFERROR(TRUNC(H36*(1+N36),2),"")</f>
        <v/>
      </c>
      <c r="L36" s="94" t="str">
        <f>IFERROR(TRUNC((K36+J36),2),"")</f>
        <v/>
      </c>
      <c r="M36" s="95" t="e">
        <f>$X$9</f>
        <v>#REF!</v>
      </c>
      <c r="N36" s="95" t="e">
        <f>$X$10</f>
        <v>#REF!</v>
      </c>
      <c r="O36" s="93" t="str">
        <f>IFERROR(TRUNC(J36*F36,2),"")</f>
        <v/>
      </c>
      <c r="P36" s="93" t="str">
        <f>IFERROR(TRUNC(K36*F36,2),"")</f>
        <v/>
      </c>
      <c r="Q36" s="94" t="str">
        <f>IFERROR(TRUNC((O36+P36),2),"")</f>
        <v/>
      </c>
      <c r="R36" s="96" t="str">
        <f>IFERROR((Q36/$Q$593),"")</f>
        <v/>
      </c>
      <c r="S36" s="12" t="str">
        <f t="shared" si="47"/>
        <v>01.02.04.01</v>
      </c>
      <c r="X36" s="21"/>
      <c r="Y36" s="21"/>
    </row>
    <row r="37" spans="1:25" ht="37.5">
      <c r="A37" s="159" t="s">
        <v>105</v>
      </c>
      <c r="B37" s="170" t="str">
        <f>IFERROR((VLOOKUP(D37,#REF!,7,0)),"")</f>
        <v/>
      </c>
      <c r="C37" s="170" t="str">
        <f>IFERROR((VLOOKUP(D37,#REF!,8,0)),"")</f>
        <v/>
      </c>
      <c r="D37" s="90" t="s">
        <v>106</v>
      </c>
      <c r="E37" s="91" t="s">
        <v>74</v>
      </c>
      <c r="F37" s="92">
        <v>10</v>
      </c>
      <c r="G37" s="93" t="str">
        <f>IFERROR((VLOOKUP(D37,#REF!,9,0)),"")</f>
        <v/>
      </c>
      <c r="H37" s="93" t="str">
        <f>IFERROR((VLOOKUP(D37,#REF!,10,0)),"")</f>
        <v/>
      </c>
      <c r="I37" s="94" t="str">
        <f t="shared" ref="I37:I38" si="48">IFERROR(TRUNC((H37+G37),2),"")</f>
        <v/>
      </c>
      <c r="J37" s="93" t="str">
        <f t="shared" ref="J37:J38" si="49">IFERROR(TRUNC(G37+G37*M37,2),"")</f>
        <v/>
      </c>
      <c r="K37" s="93" t="str">
        <f t="shared" ref="K37:K38" si="50">IFERROR(TRUNC(H37*(1+N37),2),"")</f>
        <v/>
      </c>
      <c r="L37" s="94" t="str">
        <f t="shared" ref="L37:L38" si="51">IFERROR(TRUNC((K37+J37),2),"")</f>
        <v/>
      </c>
      <c r="M37" s="95" t="e">
        <f t="shared" ref="M37:M38" si="52">$X$9</f>
        <v>#REF!</v>
      </c>
      <c r="N37" s="95" t="e">
        <f t="shared" ref="N37:N38" si="53">$X$10</f>
        <v>#REF!</v>
      </c>
      <c r="O37" s="93" t="str">
        <f t="shared" ref="O37:O38" si="54">IFERROR(TRUNC(J37*F37,2),"")</f>
        <v/>
      </c>
      <c r="P37" s="93" t="str">
        <f t="shared" ref="P37:P38" si="55">IFERROR(TRUNC(K37*F37,2),"")</f>
        <v/>
      </c>
      <c r="Q37" s="94" t="str">
        <f t="shared" ref="Q37:Q38" si="56">IFERROR(TRUNC((O37+P37),2),"")</f>
        <v/>
      </c>
      <c r="R37" s="96" t="str">
        <f>IFERROR((Q37/$Q$593),"")</f>
        <v/>
      </c>
      <c r="S37" s="12" t="str">
        <f t="shared" ref="S37:S38" si="57">+A37</f>
        <v>01.02.04.02</v>
      </c>
      <c r="X37" s="21"/>
      <c r="Y37" s="21"/>
    </row>
    <row r="38" spans="1:25" ht="24.95">
      <c r="A38" s="159" t="s">
        <v>107</v>
      </c>
      <c r="B38" s="170" t="str">
        <f>IFERROR((VLOOKUP(D38,#REF!,7,0)),"")</f>
        <v/>
      </c>
      <c r="C38" s="170" t="str">
        <f>IFERROR((VLOOKUP(D38,#REF!,8,0)),"")</f>
        <v/>
      </c>
      <c r="D38" s="90" t="s">
        <v>108</v>
      </c>
      <c r="E38" s="91" t="s">
        <v>74</v>
      </c>
      <c r="F38" s="92">
        <v>2</v>
      </c>
      <c r="G38" s="93" t="str">
        <f>IFERROR((VLOOKUP(D38,#REF!,9,0)),"")</f>
        <v/>
      </c>
      <c r="H38" s="93" t="str">
        <f>IFERROR((VLOOKUP(D38,#REF!,10,0)),"")</f>
        <v/>
      </c>
      <c r="I38" s="94" t="str">
        <f t="shared" si="48"/>
        <v/>
      </c>
      <c r="J38" s="93" t="str">
        <f t="shared" si="49"/>
        <v/>
      </c>
      <c r="K38" s="93" t="str">
        <f t="shared" si="50"/>
        <v/>
      </c>
      <c r="L38" s="94" t="str">
        <f t="shared" si="51"/>
        <v/>
      </c>
      <c r="M38" s="95" t="e">
        <f t="shared" si="52"/>
        <v>#REF!</v>
      </c>
      <c r="N38" s="95" t="e">
        <f t="shared" si="53"/>
        <v>#REF!</v>
      </c>
      <c r="O38" s="93" t="str">
        <f t="shared" si="54"/>
        <v/>
      </c>
      <c r="P38" s="93" t="str">
        <f t="shared" si="55"/>
        <v/>
      </c>
      <c r="Q38" s="94" t="str">
        <f t="shared" si="56"/>
        <v/>
      </c>
      <c r="R38" s="96" t="str">
        <f>IFERROR((Q38/$Q$593),"")</f>
        <v/>
      </c>
      <c r="S38" s="12" t="str">
        <f t="shared" si="57"/>
        <v>01.02.04.03</v>
      </c>
      <c r="X38" s="21"/>
      <c r="Y38" s="21"/>
    </row>
    <row r="39" spans="1:25" ht="26.1">
      <c r="A39" s="158" t="s">
        <v>109</v>
      </c>
      <c r="B39" s="169"/>
      <c r="C39" s="169"/>
      <c r="D39" s="97" t="s">
        <v>110</v>
      </c>
      <c r="E39" s="97"/>
      <c r="F39" s="98"/>
      <c r="G39" s="97"/>
      <c r="H39" s="97"/>
      <c r="I39" s="97"/>
      <c r="J39" s="97"/>
      <c r="K39" s="97"/>
      <c r="L39" s="97"/>
      <c r="M39" s="99"/>
      <c r="N39" s="99"/>
      <c r="O39" s="97"/>
      <c r="P39" s="97"/>
      <c r="Q39" s="97"/>
      <c r="R39" s="100"/>
      <c r="S39" s="12" t="str">
        <f t="shared" si="0"/>
        <v>01.03</v>
      </c>
      <c r="Y39" s="21"/>
    </row>
    <row r="40" spans="1:25" ht="24.95">
      <c r="A40" s="159" t="s">
        <v>111</v>
      </c>
      <c r="B40" s="170" t="str">
        <f>IFERROR((VLOOKUP(D40,#REF!,7,0)),"")</f>
        <v/>
      </c>
      <c r="C40" s="170" t="str">
        <f>IFERROR((VLOOKUP(D40,#REF!,8,0)),"")</f>
        <v/>
      </c>
      <c r="D40" s="90" t="s">
        <v>112</v>
      </c>
      <c r="E40" s="91" t="s">
        <v>74</v>
      </c>
      <c r="F40" s="92">
        <v>3</v>
      </c>
      <c r="G40" s="93" t="str">
        <f>IFERROR((VLOOKUP(D40,#REF!,9,0)),"")</f>
        <v/>
      </c>
      <c r="H40" s="93" t="str">
        <f>IFERROR((VLOOKUP(D40,#REF!,10,0)),"")</f>
        <v/>
      </c>
      <c r="I40" s="94" t="str">
        <f>IFERROR(TRUNC((H40+G40),2),"")</f>
        <v/>
      </c>
      <c r="J40" s="93" t="str">
        <f>IFERROR(TRUNC(G40+G40*M40,2),"")</f>
        <v/>
      </c>
      <c r="K40" s="93" t="str">
        <f>IFERROR(TRUNC(H40*(1+N40),2),"")</f>
        <v/>
      </c>
      <c r="L40" s="94" t="str">
        <f>IFERROR(TRUNC((K40+J40),2),"")</f>
        <v/>
      </c>
      <c r="M40" s="95" t="e">
        <f>$X$9</f>
        <v>#REF!</v>
      </c>
      <c r="N40" s="95" t="e">
        <f>$X$10</f>
        <v>#REF!</v>
      </c>
      <c r="O40" s="93" t="str">
        <f>IFERROR(TRUNC(J40*F40,2),"")</f>
        <v/>
      </c>
      <c r="P40" s="93" t="str">
        <f>IFERROR(TRUNC(K40*F40,2),"")</f>
        <v/>
      </c>
      <c r="Q40" s="94" t="str">
        <f>IFERROR(TRUNC((O40+P40),2),"")</f>
        <v/>
      </c>
      <c r="R40" s="96" t="str">
        <f>IFERROR((Q40/$Q$593),"")</f>
        <v/>
      </c>
      <c r="S40" s="12" t="str">
        <f t="shared" si="0"/>
        <v>01.03.01</v>
      </c>
      <c r="X40" s="21"/>
      <c r="Y40" s="21"/>
    </row>
    <row r="41" spans="1:25" ht="12.95">
      <c r="A41" s="159" t="s">
        <v>113</v>
      </c>
      <c r="B41" s="170" t="str">
        <f>IFERROR((VLOOKUP(D41,#REF!,7,0)),"")</f>
        <v/>
      </c>
      <c r="C41" s="170" t="str">
        <f>IFERROR((VLOOKUP(D41,#REF!,8,0)),"")</f>
        <v/>
      </c>
      <c r="D41" s="90" t="s">
        <v>114</v>
      </c>
      <c r="E41" s="91" t="s">
        <v>92</v>
      </c>
      <c r="F41" s="92">
        <f>F60</f>
        <v>184.16</v>
      </c>
      <c r="G41" s="93" t="str">
        <f>IFERROR((VLOOKUP(D41,#REF!,9,0)),"")</f>
        <v/>
      </c>
      <c r="H41" s="93" t="str">
        <f>IFERROR((VLOOKUP(D41,#REF!,10,0)),"")</f>
        <v/>
      </c>
      <c r="I41" s="94" t="str">
        <f>IFERROR(TRUNC((H41+G41),2),"")</f>
        <v/>
      </c>
      <c r="J41" s="93" t="str">
        <f>IFERROR(TRUNC(G41+G41*M41,2),"")</f>
        <v/>
      </c>
      <c r="K41" s="93" t="str">
        <f>IFERROR(TRUNC(H41*(1+N41),2),"")</f>
        <v/>
      </c>
      <c r="L41" s="94" t="str">
        <f>IFERROR(TRUNC((K41+J41),2),"")</f>
        <v/>
      </c>
      <c r="M41" s="95" t="e">
        <f>$X$9</f>
        <v>#REF!</v>
      </c>
      <c r="N41" s="95" t="e">
        <f>$X$10</f>
        <v>#REF!</v>
      </c>
      <c r="O41" s="93" t="str">
        <f>IFERROR(TRUNC(J41*F41,2),"")</f>
        <v/>
      </c>
      <c r="P41" s="93" t="str">
        <f>IFERROR(TRUNC(K41*F41,2),"")</f>
        <v/>
      </c>
      <c r="Q41" s="94" t="str">
        <f>IFERROR(TRUNC((O41+P41),2),"")</f>
        <v/>
      </c>
      <c r="R41" s="96" t="str">
        <f>IFERROR((Q41/$Q$593),"")</f>
        <v/>
      </c>
      <c r="S41" s="12" t="str">
        <f t="shared" ref="S41" si="58">+A41</f>
        <v>01.03.02</v>
      </c>
      <c r="X41" s="21"/>
      <c r="Y41" s="21"/>
    </row>
    <row r="42" spans="1:25">
      <c r="A42" s="161"/>
      <c r="B42" s="43"/>
      <c r="C42" s="43"/>
      <c r="D42" s="42"/>
      <c r="E42" s="43"/>
      <c r="F42" s="44"/>
      <c r="G42" s="44"/>
      <c r="H42" s="44"/>
      <c r="I42" s="44"/>
      <c r="J42" s="44"/>
      <c r="K42" s="44"/>
      <c r="L42" s="45"/>
      <c r="M42" s="46"/>
      <c r="N42" s="46"/>
      <c r="O42" s="45"/>
      <c r="P42" s="45"/>
      <c r="Q42" s="45"/>
      <c r="R42" s="47"/>
      <c r="S42" s="12">
        <f t="shared" si="0"/>
        <v>0</v>
      </c>
      <c r="X42" s="21"/>
      <c r="Y42" s="21"/>
    </row>
    <row r="43" spans="1:25" ht="12.95">
      <c r="A43" s="162"/>
      <c r="B43" s="49"/>
      <c r="C43" s="49"/>
      <c r="D43" s="48"/>
      <c r="E43" s="49"/>
      <c r="F43" s="21"/>
      <c r="G43" s="21"/>
      <c r="H43" s="21"/>
      <c r="I43" s="21"/>
      <c r="J43" s="21"/>
      <c r="K43" s="21"/>
      <c r="L43" s="34"/>
      <c r="M43" s="34"/>
      <c r="N43" s="34" t="s">
        <v>115</v>
      </c>
      <c r="O43" s="50">
        <f>SUM(O16:O42)</f>
        <v>0</v>
      </c>
      <c r="P43" s="50">
        <f>SUM(P16:P42)</f>
        <v>0</v>
      </c>
      <c r="Q43" s="51">
        <f>SUM(Q16:Q42)</f>
        <v>0</v>
      </c>
      <c r="R43" s="52">
        <f>SUM(R16:R42)</f>
        <v>0</v>
      </c>
      <c r="S43" s="12">
        <f t="shared" si="0"/>
        <v>0</v>
      </c>
      <c r="U43" s="14"/>
      <c r="X43" s="21"/>
      <c r="Y43" s="21"/>
    </row>
    <row r="44" spans="1:25" ht="12.95">
      <c r="A44" s="163"/>
      <c r="B44" s="54"/>
      <c r="C44" s="54"/>
      <c r="D44" s="53"/>
      <c r="E44" s="54"/>
      <c r="F44" s="55"/>
      <c r="G44" s="55"/>
      <c r="H44" s="55"/>
      <c r="I44" s="55"/>
      <c r="J44" s="55"/>
      <c r="K44" s="55"/>
      <c r="L44" s="56"/>
      <c r="M44" s="57"/>
      <c r="N44" s="57"/>
      <c r="O44" s="20"/>
      <c r="P44" s="20"/>
      <c r="Q44" s="57"/>
      <c r="R44" s="58"/>
      <c r="S44" s="12">
        <f t="shared" si="0"/>
        <v>0</v>
      </c>
      <c r="X44" s="21"/>
      <c r="Y44" s="21"/>
    </row>
    <row r="45" spans="1:25" ht="12.95">
      <c r="A45" s="157" t="s">
        <v>9</v>
      </c>
      <c r="B45" s="168"/>
      <c r="C45" s="168"/>
      <c r="D45" s="86" t="s">
        <v>116</v>
      </c>
      <c r="E45" s="86"/>
      <c r="F45" s="87"/>
      <c r="G45" s="86"/>
      <c r="H45" s="86"/>
      <c r="I45" s="86"/>
      <c r="J45" s="86"/>
      <c r="K45" s="86"/>
      <c r="L45" s="86"/>
      <c r="M45" s="88"/>
      <c r="N45" s="88"/>
      <c r="O45" s="86"/>
      <c r="P45" s="86"/>
      <c r="Q45" s="86"/>
      <c r="R45" s="89"/>
      <c r="S45" s="12" t="str">
        <f t="shared" si="0"/>
        <v>02</v>
      </c>
      <c r="T45" s="13">
        <f>O56</f>
        <v>0</v>
      </c>
      <c r="U45" s="13">
        <f>P56</f>
        <v>0</v>
      </c>
      <c r="V45" s="13">
        <f t="shared" ref="V45" si="59">Q56</f>
        <v>0</v>
      </c>
      <c r="W45" s="21"/>
      <c r="X45" s="21"/>
      <c r="Y45" s="21"/>
    </row>
    <row r="46" spans="1:25" ht="12.95">
      <c r="A46" s="158" t="s">
        <v>117</v>
      </c>
      <c r="B46" s="169"/>
      <c r="C46" s="169"/>
      <c r="D46" s="97" t="s">
        <v>118</v>
      </c>
      <c r="E46" s="97"/>
      <c r="F46" s="98"/>
      <c r="G46" s="97"/>
      <c r="H46" s="97"/>
      <c r="I46" s="97"/>
      <c r="J46" s="97"/>
      <c r="K46" s="97"/>
      <c r="L46" s="97"/>
      <c r="M46" s="99"/>
      <c r="N46" s="99"/>
      <c r="O46" s="97"/>
      <c r="P46" s="97"/>
      <c r="Q46" s="97"/>
      <c r="R46" s="100"/>
      <c r="S46" s="12" t="str">
        <f t="shared" si="0"/>
        <v>02.01</v>
      </c>
      <c r="X46" s="21"/>
      <c r="Y46" s="21"/>
    </row>
    <row r="47" spans="1:25" ht="12.95">
      <c r="A47" s="159" t="s">
        <v>119</v>
      </c>
      <c r="B47" s="170" t="str">
        <f>IFERROR((VLOOKUP(D47,#REF!,7,0)),"")</f>
        <v/>
      </c>
      <c r="C47" s="170" t="str">
        <f>IFERROR((VLOOKUP(D47,#REF!,8,0)),"")</f>
        <v/>
      </c>
      <c r="D47" s="90" t="s">
        <v>120</v>
      </c>
      <c r="E47" s="91" t="s">
        <v>121</v>
      </c>
      <c r="F47" s="92">
        <v>5</v>
      </c>
      <c r="G47" s="93" t="str">
        <f>IFERROR((VLOOKUP(D47,#REF!,9,0)),"")</f>
        <v/>
      </c>
      <c r="H47" s="93" t="str">
        <f>IFERROR((VLOOKUP(D47,#REF!,10,0)),"")</f>
        <v/>
      </c>
      <c r="I47" s="94" t="str">
        <f>IFERROR(TRUNC((H47+G47),2),"")</f>
        <v/>
      </c>
      <c r="J47" s="93" t="str">
        <f>IFERROR(TRUNC(G47+G47*M47,2),"")</f>
        <v/>
      </c>
      <c r="K47" s="93" t="str">
        <f>IFERROR(TRUNC(H47*(1+N47),2),"")</f>
        <v/>
      </c>
      <c r="L47" s="94" t="str">
        <f>IFERROR(TRUNC((K47+J47),2),"")</f>
        <v/>
      </c>
      <c r="M47" s="95" t="e">
        <f>$X$9</f>
        <v>#REF!</v>
      </c>
      <c r="N47" s="95" t="e">
        <f>$X$10</f>
        <v>#REF!</v>
      </c>
      <c r="O47" s="93" t="str">
        <f>IFERROR(TRUNC(J47*F47,2),"")</f>
        <v/>
      </c>
      <c r="P47" s="93" t="str">
        <f>IFERROR(TRUNC(K47*F47,2),"")</f>
        <v/>
      </c>
      <c r="Q47" s="94" t="str">
        <f>IFERROR(TRUNC((O47+P47),2),"")</f>
        <v/>
      </c>
      <c r="R47" s="96" t="str">
        <f>IFERROR((Q47/$Q$593),"")</f>
        <v/>
      </c>
      <c r="S47" s="12" t="str">
        <f t="shared" si="0"/>
        <v>02.01.01</v>
      </c>
      <c r="X47" s="21"/>
      <c r="Y47" s="21"/>
    </row>
    <row r="48" spans="1:25" ht="12.95">
      <c r="A48" s="158" t="s">
        <v>122</v>
      </c>
      <c r="B48" s="169"/>
      <c r="C48" s="169"/>
      <c r="D48" s="97" t="s">
        <v>123</v>
      </c>
      <c r="E48" s="97"/>
      <c r="F48" s="98"/>
      <c r="G48" s="97"/>
      <c r="H48" s="97"/>
      <c r="I48" s="97"/>
      <c r="J48" s="97"/>
      <c r="K48" s="97"/>
      <c r="L48" s="97"/>
      <c r="M48" s="99"/>
      <c r="N48" s="99"/>
      <c r="O48" s="97"/>
      <c r="P48" s="97"/>
      <c r="Q48" s="97"/>
      <c r="R48" s="100"/>
      <c r="S48" s="12" t="str">
        <f t="shared" ref="S48:S49" si="60">+A48</f>
        <v>02.02</v>
      </c>
      <c r="X48" s="21"/>
      <c r="Y48" s="21"/>
    </row>
    <row r="49" spans="1:25" ht="12.95">
      <c r="A49" s="159" t="s">
        <v>124</v>
      </c>
      <c r="B49" s="170" t="str">
        <f>IFERROR((VLOOKUP(D49,#REF!,7,0)),"")</f>
        <v/>
      </c>
      <c r="C49" s="170" t="str">
        <f>IFERROR((VLOOKUP(D49,#REF!,8,0)),"")</f>
        <v/>
      </c>
      <c r="D49" s="90" t="s">
        <v>125</v>
      </c>
      <c r="E49" s="91" t="s">
        <v>126</v>
      </c>
      <c r="F49" s="92">
        <v>2</v>
      </c>
      <c r="G49" s="93" t="str">
        <f>IFERROR((VLOOKUP(D49,#REF!,9,0)),"")</f>
        <v/>
      </c>
      <c r="H49" s="93" t="str">
        <f>IFERROR((VLOOKUP(D49,#REF!,10,0)),"")</f>
        <v/>
      </c>
      <c r="I49" s="94" t="str">
        <f>IFERROR(TRUNC((H49+G49),2),"")</f>
        <v/>
      </c>
      <c r="J49" s="93" t="str">
        <f>IFERROR(TRUNC(G49+G49*M49,2),"")</f>
        <v/>
      </c>
      <c r="K49" s="93" t="str">
        <f>IFERROR(TRUNC(H49*(1+N49),2),"")</f>
        <v/>
      </c>
      <c r="L49" s="94" t="str">
        <f>IFERROR(TRUNC((K49+J49),2),"")</f>
        <v/>
      </c>
      <c r="M49" s="95" t="e">
        <f>$X$9</f>
        <v>#REF!</v>
      </c>
      <c r="N49" s="95" t="e">
        <f>$X$10</f>
        <v>#REF!</v>
      </c>
      <c r="O49" s="93" t="str">
        <f>IFERROR(TRUNC(J49*F49,2),"")</f>
        <v/>
      </c>
      <c r="P49" s="93" t="str">
        <f>IFERROR(TRUNC(K49*F49,2),"")</f>
        <v/>
      </c>
      <c r="Q49" s="94" t="str">
        <f>IFERROR(TRUNC((O49+P49),2),"")</f>
        <v/>
      </c>
      <c r="R49" s="96" t="str">
        <f>IFERROR((Q49/$Q$593),"")</f>
        <v/>
      </c>
      <c r="S49" s="12" t="str">
        <f t="shared" si="60"/>
        <v>02.02.01</v>
      </c>
      <c r="X49" s="21"/>
      <c r="Y49" s="21"/>
    </row>
    <row r="50" spans="1:25" ht="12.95">
      <c r="A50" s="158" t="s">
        <v>127</v>
      </c>
      <c r="B50" s="169"/>
      <c r="C50" s="169"/>
      <c r="D50" s="97" t="s">
        <v>128</v>
      </c>
      <c r="E50" s="97"/>
      <c r="F50" s="98"/>
      <c r="G50" s="97"/>
      <c r="H50" s="97"/>
      <c r="I50" s="97"/>
      <c r="J50" s="97"/>
      <c r="K50" s="97"/>
      <c r="L50" s="97"/>
      <c r="M50" s="99"/>
      <c r="N50" s="99"/>
      <c r="O50" s="97"/>
      <c r="P50" s="97"/>
      <c r="Q50" s="97"/>
      <c r="R50" s="100"/>
      <c r="S50" s="12" t="str">
        <f t="shared" ref="S50:S53" si="61">+A50</f>
        <v>02.03</v>
      </c>
      <c r="X50" s="21"/>
      <c r="Y50" s="21"/>
    </row>
    <row r="51" spans="1:25" ht="12.95">
      <c r="A51" s="159" t="s">
        <v>129</v>
      </c>
      <c r="B51" s="170" t="str">
        <f>IFERROR((VLOOKUP(D51,#REF!,7,0)),"")</f>
        <v/>
      </c>
      <c r="C51" s="170" t="str">
        <f>IFERROR((VLOOKUP(D51,#REF!,8,0)),"")</f>
        <v/>
      </c>
      <c r="D51" s="90" t="s">
        <v>130</v>
      </c>
      <c r="E51" s="91" t="s">
        <v>121</v>
      </c>
      <c r="F51" s="92">
        <f>F47</f>
        <v>5</v>
      </c>
      <c r="G51" s="93" t="str">
        <f>IFERROR((VLOOKUP(D51,#REF!,9,0)),"")</f>
        <v/>
      </c>
      <c r="H51" s="93" t="str">
        <f>IFERROR((VLOOKUP(D51,#REF!,10,0)),"")</f>
        <v/>
      </c>
      <c r="I51" s="94" t="str">
        <f t="shared" ref="I51:I53" si="62">IFERROR(TRUNC((H51+G51),2),"")</f>
        <v/>
      </c>
      <c r="J51" s="93" t="str">
        <f t="shared" ref="J51:J53" si="63">IFERROR(TRUNC(G51+G51*M51,2),"")</f>
        <v/>
      </c>
      <c r="K51" s="93" t="str">
        <f t="shared" ref="K51:K53" si="64">IFERROR(TRUNC(H51*(1+N51),2),"")</f>
        <v/>
      </c>
      <c r="L51" s="94" t="str">
        <f t="shared" ref="L51:L53" si="65">IFERROR(TRUNC((K51+J51),2),"")</f>
        <v/>
      </c>
      <c r="M51" s="95" t="e">
        <f t="shared" ref="M51:M54" si="66">$X$9</f>
        <v>#REF!</v>
      </c>
      <c r="N51" s="95" t="e">
        <f t="shared" ref="N51:N54" si="67">$X$10</f>
        <v>#REF!</v>
      </c>
      <c r="O51" s="93" t="str">
        <f t="shared" ref="O51:O53" si="68">IFERROR(TRUNC(J51*F51,2),"")</f>
        <v/>
      </c>
      <c r="P51" s="93" t="str">
        <f t="shared" ref="P51:P53" si="69">IFERROR(TRUNC(K51*F51,2),"")</f>
        <v/>
      </c>
      <c r="Q51" s="94" t="str">
        <f t="shared" ref="Q51:Q53" si="70">IFERROR(TRUNC((O51+P51),2),"")</f>
        <v/>
      </c>
      <c r="R51" s="96" t="str">
        <f>IFERROR((Q51/$Q$593),"")</f>
        <v/>
      </c>
      <c r="S51" s="12" t="str">
        <f t="shared" ref="S51:S52" si="71">+A51</f>
        <v>02.03.01</v>
      </c>
      <c r="X51" s="21"/>
      <c r="Y51" s="21"/>
    </row>
    <row r="52" spans="1:25" ht="12.95">
      <c r="A52" s="159" t="s">
        <v>131</v>
      </c>
      <c r="B52" s="170" t="str">
        <f>IFERROR((VLOOKUP(D52,#REF!,7,0)),"")</f>
        <v/>
      </c>
      <c r="C52" s="170" t="str">
        <f>IFERROR((VLOOKUP(D52,#REF!,8,0)),"")</f>
        <v/>
      </c>
      <c r="D52" s="90" t="s">
        <v>132</v>
      </c>
      <c r="E52" s="91" t="s">
        <v>121</v>
      </c>
      <c r="F52" s="92">
        <f>F47</f>
        <v>5</v>
      </c>
      <c r="G52" s="93" t="str">
        <f>IFERROR((VLOOKUP(D52,#REF!,9,0)),"")</f>
        <v/>
      </c>
      <c r="H52" s="93" t="str">
        <f>IFERROR((VLOOKUP(D52,#REF!,10,0)),"")</f>
        <v/>
      </c>
      <c r="I52" s="94" t="str">
        <f t="shared" si="62"/>
        <v/>
      </c>
      <c r="J52" s="93" t="str">
        <f t="shared" si="63"/>
        <v/>
      </c>
      <c r="K52" s="93" t="str">
        <f t="shared" si="64"/>
        <v/>
      </c>
      <c r="L52" s="94" t="str">
        <f t="shared" si="65"/>
        <v/>
      </c>
      <c r="M52" s="95" t="e">
        <f t="shared" si="66"/>
        <v>#REF!</v>
      </c>
      <c r="N52" s="95" t="e">
        <f t="shared" si="67"/>
        <v>#REF!</v>
      </c>
      <c r="O52" s="93" t="str">
        <f t="shared" si="68"/>
        <v/>
      </c>
      <c r="P52" s="93" t="str">
        <f t="shared" si="69"/>
        <v/>
      </c>
      <c r="Q52" s="94" t="str">
        <f t="shared" si="70"/>
        <v/>
      </c>
      <c r="R52" s="96" t="str">
        <f>IFERROR((Q52/$Q$593),"")</f>
        <v/>
      </c>
      <c r="S52" s="12" t="str">
        <f t="shared" si="71"/>
        <v>02.03.02</v>
      </c>
      <c r="X52" s="21"/>
      <c r="Y52" s="21"/>
    </row>
    <row r="53" spans="1:25" ht="12.95">
      <c r="A53" s="159" t="s">
        <v>133</v>
      </c>
      <c r="B53" s="170" t="str">
        <f>IFERROR((VLOOKUP(D53,#REF!,7,0)),"")</f>
        <v/>
      </c>
      <c r="C53" s="170" t="str">
        <f>IFERROR((VLOOKUP(D53,#REF!,8,0)),"")</f>
        <v/>
      </c>
      <c r="D53" s="90" t="s">
        <v>134</v>
      </c>
      <c r="E53" s="91" t="s">
        <v>121</v>
      </c>
      <c r="F53" s="92">
        <f>F47</f>
        <v>5</v>
      </c>
      <c r="G53" s="93" t="str">
        <f>IFERROR((VLOOKUP(D53,#REF!,9,0)),"")</f>
        <v/>
      </c>
      <c r="H53" s="93" t="str">
        <f>IFERROR((VLOOKUP(D53,#REF!,10,0)),"")</f>
        <v/>
      </c>
      <c r="I53" s="94" t="str">
        <f t="shared" si="62"/>
        <v/>
      </c>
      <c r="J53" s="93" t="str">
        <f t="shared" si="63"/>
        <v/>
      </c>
      <c r="K53" s="93" t="str">
        <f t="shared" si="64"/>
        <v/>
      </c>
      <c r="L53" s="94" t="str">
        <f t="shared" si="65"/>
        <v/>
      </c>
      <c r="M53" s="95" t="e">
        <f t="shared" si="66"/>
        <v>#REF!</v>
      </c>
      <c r="N53" s="95" t="e">
        <f t="shared" si="67"/>
        <v>#REF!</v>
      </c>
      <c r="O53" s="93" t="str">
        <f t="shared" si="68"/>
        <v/>
      </c>
      <c r="P53" s="93" t="str">
        <f t="shared" si="69"/>
        <v/>
      </c>
      <c r="Q53" s="94" t="str">
        <f t="shared" si="70"/>
        <v/>
      </c>
      <c r="R53" s="96" t="str">
        <f>IFERROR((Q53/$Q$593),"")</f>
        <v/>
      </c>
      <c r="S53" s="12" t="str">
        <f t="shared" si="61"/>
        <v>02.03.03</v>
      </c>
      <c r="X53" s="21"/>
      <c r="Y53" s="21"/>
    </row>
    <row r="54" spans="1:25" ht="12.95">
      <c r="A54" s="159" t="s">
        <v>135</v>
      </c>
      <c r="B54" s="170" t="str">
        <f>IFERROR((VLOOKUP(D54,#REF!,7,0)),"")</f>
        <v/>
      </c>
      <c r="C54" s="170" t="str">
        <f>IFERROR((VLOOKUP(D54,#REF!,8,0)),"")</f>
        <v/>
      </c>
      <c r="D54" s="90" t="s">
        <v>136</v>
      </c>
      <c r="E54" s="91" t="s">
        <v>121</v>
      </c>
      <c r="F54" s="92">
        <f>F47</f>
        <v>5</v>
      </c>
      <c r="G54" s="93" t="str">
        <f>IFERROR((VLOOKUP(D54,#REF!,9,0)),"")</f>
        <v/>
      </c>
      <c r="H54" s="93" t="str">
        <f>IFERROR((VLOOKUP(D54,#REF!,10,0)),"")</f>
        <v/>
      </c>
      <c r="I54" s="94" t="str">
        <f t="shared" ref="I54" si="72">IFERROR(TRUNC((H54+G54),2),"")</f>
        <v/>
      </c>
      <c r="J54" s="93" t="str">
        <f t="shared" ref="J54" si="73">IFERROR(TRUNC(G54+G54*M54,2),"")</f>
        <v/>
      </c>
      <c r="K54" s="93" t="str">
        <f t="shared" ref="K54" si="74">IFERROR(TRUNC(H54*(1+N54),2),"")</f>
        <v/>
      </c>
      <c r="L54" s="94" t="str">
        <f t="shared" ref="L54" si="75">IFERROR(TRUNC((K54+J54),2),"")</f>
        <v/>
      </c>
      <c r="M54" s="95" t="e">
        <f t="shared" si="66"/>
        <v>#REF!</v>
      </c>
      <c r="N54" s="95" t="e">
        <f t="shared" si="67"/>
        <v>#REF!</v>
      </c>
      <c r="O54" s="93" t="str">
        <f t="shared" ref="O54" si="76">IFERROR(TRUNC(J54*F54,2),"")</f>
        <v/>
      </c>
      <c r="P54" s="93" t="str">
        <f t="shared" ref="P54" si="77">IFERROR(TRUNC(K54*F54,2),"")</f>
        <v/>
      </c>
      <c r="Q54" s="94" t="str">
        <f t="shared" ref="Q54" si="78">IFERROR(TRUNC((O54+P54),2),"")</f>
        <v/>
      </c>
      <c r="R54" s="96" t="str">
        <f>IFERROR((Q54/$Q$593),"")</f>
        <v/>
      </c>
      <c r="S54" s="12" t="str">
        <f t="shared" ref="S54" si="79">+A54</f>
        <v>02.03.04</v>
      </c>
      <c r="X54" s="21"/>
      <c r="Y54" s="21"/>
    </row>
    <row r="55" spans="1:25">
      <c r="A55" s="161"/>
      <c r="B55" s="43"/>
      <c r="C55" s="43"/>
      <c r="D55" s="42"/>
      <c r="E55" s="43"/>
      <c r="F55" s="44"/>
      <c r="G55" s="44"/>
      <c r="H55" s="44"/>
      <c r="I55" s="44"/>
      <c r="J55" s="44"/>
      <c r="K55" s="44"/>
      <c r="L55" s="45"/>
      <c r="M55" s="46"/>
      <c r="N55" s="46"/>
      <c r="O55" s="45"/>
      <c r="P55" s="45"/>
      <c r="Q55" s="45"/>
      <c r="R55" s="47"/>
      <c r="S55" s="12">
        <f t="shared" si="0"/>
        <v>0</v>
      </c>
      <c r="X55" s="21"/>
      <c r="Y55" s="21"/>
    </row>
    <row r="56" spans="1:25" ht="12.95">
      <c r="A56" s="162"/>
      <c r="B56" s="49"/>
      <c r="C56" s="49"/>
      <c r="D56" s="48"/>
      <c r="E56" s="49"/>
      <c r="F56" s="21"/>
      <c r="G56" s="21"/>
      <c r="H56" s="21"/>
      <c r="I56" s="21"/>
      <c r="J56" s="21"/>
      <c r="K56" s="21"/>
      <c r="L56" s="34"/>
      <c r="M56" s="34"/>
      <c r="N56" s="34" t="s">
        <v>115</v>
      </c>
      <c r="O56" s="50">
        <f>SUM(O45:O55)</f>
        <v>0</v>
      </c>
      <c r="P56" s="50">
        <f>SUM(P45:P55)</f>
        <v>0</v>
      </c>
      <c r="Q56" s="51">
        <f>SUM(Q45:Q55)</f>
        <v>0</v>
      </c>
      <c r="R56" s="52">
        <f>SUM(R45:R55)</f>
        <v>0</v>
      </c>
      <c r="S56" s="12">
        <f t="shared" si="0"/>
        <v>0</v>
      </c>
      <c r="X56" s="21"/>
      <c r="Y56" s="21"/>
    </row>
    <row r="57" spans="1:25" ht="12.95">
      <c r="A57" s="163"/>
      <c r="B57" s="54"/>
      <c r="C57" s="54"/>
      <c r="D57" s="53"/>
      <c r="E57" s="54"/>
      <c r="F57" s="55"/>
      <c r="G57" s="55"/>
      <c r="H57" s="55"/>
      <c r="I57" s="55"/>
      <c r="J57" s="55"/>
      <c r="K57" s="55"/>
      <c r="L57" s="56"/>
      <c r="M57" s="57"/>
      <c r="N57" s="57"/>
      <c r="O57" s="20"/>
      <c r="P57" s="20"/>
      <c r="Q57" s="57"/>
      <c r="R57" s="58"/>
      <c r="S57" s="12">
        <f t="shared" si="0"/>
        <v>0</v>
      </c>
      <c r="X57" s="21"/>
      <c r="Y57" s="21"/>
    </row>
    <row r="58" spans="1:25" ht="12.95">
      <c r="A58" s="157" t="s">
        <v>10</v>
      </c>
      <c r="B58" s="168"/>
      <c r="C58" s="168"/>
      <c r="D58" s="86" t="s">
        <v>137</v>
      </c>
      <c r="E58" s="86"/>
      <c r="F58" s="87"/>
      <c r="G58" s="86"/>
      <c r="H58" s="86"/>
      <c r="I58" s="86"/>
      <c r="J58" s="86"/>
      <c r="K58" s="86"/>
      <c r="L58" s="86"/>
      <c r="M58" s="88"/>
      <c r="N58" s="88"/>
      <c r="O58" s="86"/>
      <c r="P58" s="86"/>
      <c r="Q58" s="86"/>
      <c r="R58" s="89"/>
      <c r="S58" s="12" t="str">
        <f t="shared" si="0"/>
        <v>03</v>
      </c>
      <c r="T58" s="13">
        <f>O69</f>
        <v>0</v>
      </c>
      <c r="U58" s="13">
        <f>P69</f>
        <v>0</v>
      </c>
      <c r="V58" s="13">
        <f t="shared" ref="V58" si="80">Q69</f>
        <v>0</v>
      </c>
      <c r="W58" s="21"/>
      <c r="X58" s="21"/>
      <c r="Y58" s="21"/>
    </row>
    <row r="59" spans="1:25" ht="12.95">
      <c r="A59" s="158" t="s">
        <v>138</v>
      </c>
      <c r="B59" s="169"/>
      <c r="C59" s="169"/>
      <c r="D59" s="97" t="s">
        <v>139</v>
      </c>
      <c r="E59" s="97"/>
      <c r="F59" s="98"/>
      <c r="G59" s="97"/>
      <c r="H59" s="97"/>
      <c r="I59" s="97"/>
      <c r="J59" s="97"/>
      <c r="K59" s="97"/>
      <c r="L59" s="97"/>
      <c r="M59" s="99"/>
      <c r="N59" s="99"/>
      <c r="O59" s="97"/>
      <c r="P59" s="97"/>
      <c r="Q59" s="97"/>
      <c r="R59" s="100"/>
      <c r="S59" s="12" t="str">
        <f t="shared" si="0"/>
        <v>03.01</v>
      </c>
      <c r="X59" s="21"/>
      <c r="Y59" s="21"/>
    </row>
    <row r="60" spans="1:25" ht="12.95">
      <c r="A60" s="159" t="s">
        <v>140</v>
      </c>
      <c r="B60" s="170" t="str">
        <f>IFERROR((VLOOKUP(D60,#REF!,7,0)),"")</f>
        <v/>
      </c>
      <c r="C60" s="170" t="str">
        <f>IFERROR((VLOOKUP(D60,#REF!,8,0)),"")</f>
        <v/>
      </c>
      <c r="D60" s="90" t="s">
        <v>141</v>
      </c>
      <c r="E60" s="91" t="s">
        <v>92</v>
      </c>
      <c r="F60" s="92">
        <v>184.16</v>
      </c>
      <c r="G60" s="93" t="str">
        <f>IFERROR((VLOOKUP(D60,#REF!,9,0)),"")</f>
        <v/>
      </c>
      <c r="H60" s="93" t="str">
        <f>IFERROR((VLOOKUP(D60,#REF!,10,0)),"")</f>
        <v/>
      </c>
      <c r="I60" s="94" t="str">
        <f t="shared" ref="I60:I63" si="81">IFERROR(TRUNC((H60+G60),2),"")</f>
        <v/>
      </c>
      <c r="J60" s="93" t="str">
        <f t="shared" ref="J60:J63" si="82">IFERROR(TRUNC(G60+G60*M60,2),"")</f>
        <v/>
      </c>
      <c r="K60" s="93" t="str">
        <f t="shared" ref="K60:K63" si="83">IFERROR(TRUNC(H60*(1+N60),2),"")</f>
        <v/>
      </c>
      <c r="L60" s="94" t="str">
        <f t="shared" ref="L60:L63" si="84">IFERROR(TRUNC((K60+J60),2),"")</f>
        <v/>
      </c>
      <c r="M60" s="95" t="e">
        <f t="shared" ref="M60:M64" si="85">$X$9</f>
        <v>#REF!</v>
      </c>
      <c r="N60" s="95" t="e">
        <f t="shared" ref="N60:N64" si="86">$X$10</f>
        <v>#REF!</v>
      </c>
      <c r="O60" s="93" t="str">
        <f t="shared" ref="O60:O63" si="87">IFERROR(TRUNC(J60*F60,2),"")</f>
        <v/>
      </c>
      <c r="P60" s="93" t="str">
        <f t="shared" ref="P60:P63" si="88">IFERROR(TRUNC(K60*F60,2),"")</f>
        <v/>
      </c>
      <c r="Q60" s="94" t="str">
        <f t="shared" ref="Q60:Q63" si="89">IFERROR(TRUNC((O60+P60),2),"")</f>
        <v/>
      </c>
      <c r="R60" s="96" t="str">
        <f>IFERROR((Q60/$Q$593),"")</f>
        <v/>
      </c>
      <c r="S60" s="12" t="str">
        <f t="shared" si="0"/>
        <v>03.01.01</v>
      </c>
      <c r="X60" s="21"/>
      <c r="Y60" s="21"/>
    </row>
    <row r="61" spans="1:25" ht="50.1">
      <c r="A61" s="159" t="s">
        <v>142</v>
      </c>
      <c r="B61" s="170" t="str">
        <f>IFERROR((VLOOKUP(D61,#REF!,7,0)),"")</f>
        <v/>
      </c>
      <c r="C61" s="170" t="str">
        <f>IFERROR((VLOOKUP(D61,#REF!,8,0)),"")</f>
        <v/>
      </c>
      <c r="D61" s="90" t="s">
        <v>143</v>
      </c>
      <c r="E61" s="91" t="s">
        <v>92</v>
      </c>
      <c r="F61" s="92">
        <v>184.16</v>
      </c>
      <c r="G61" s="93" t="str">
        <f>IFERROR((VLOOKUP(D61,#REF!,9,0)),"")</f>
        <v/>
      </c>
      <c r="H61" s="93" t="str">
        <f>IFERROR((VLOOKUP(D61,#REF!,10,0)),"")</f>
        <v/>
      </c>
      <c r="I61" s="94" t="str">
        <f t="shared" si="81"/>
        <v/>
      </c>
      <c r="J61" s="93" t="str">
        <f t="shared" si="82"/>
        <v/>
      </c>
      <c r="K61" s="93" t="str">
        <f t="shared" si="83"/>
        <v/>
      </c>
      <c r="L61" s="94" t="str">
        <f t="shared" si="84"/>
        <v/>
      </c>
      <c r="M61" s="95" t="e">
        <f t="shared" si="85"/>
        <v>#REF!</v>
      </c>
      <c r="N61" s="95" t="e">
        <f t="shared" si="86"/>
        <v>#REF!</v>
      </c>
      <c r="O61" s="93" t="str">
        <f t="shared" si="87"/>
        <v/>
      </c>
      <c r="P61" s="93" t="str">
        <f t="shared" si="88"/>
        <v/>
      </c>
      <c r="Q61" s="94" t="str">
        <f t="shared" si="89"/>
        <v/>
      </c>
      <c r="R61" s="96" t="str">
        <f>IFERROR((Q61/$Q$593),"")</f>
        <v/>
      </c>
      <c r="S61" s="12" t="str">
        <f t="shared" ref="S61" si="90">+A61</f>
        <v>03.01.02</v>
      </c>
      <c r="X61" s="21"/>
      <c r="Y61" s="21"/>
    </row>
    <row r="62" spans="1:25" ht="50.1">
      <c r="A62" s="159" t="s">
        <v>144</v>
      </c>
      <c r="B62" s="170" t="str">
        <f>IFERROR((VLOOKUP(D62,#REF!,7,0)),"")</f>
        <v/>
      </c>
      <c r="C62" s="170" t="str">
        <f>IFERROR((VLOOKUP(D62,#REF!,8,0)),"")</f>
        <v/>
      </c>
      <c r="D62" s="90" t="s">
        <v>145</v>
      </c>
      <c r="E62" s="91" t="s">
        <v>74</v>
      </c>
      <c r="F62" s="92">
        <v>1</v>
      </c>
      <c r="G62" s="93" t="str">
        <f>IFERROR((VLOOKUP(D62,#REF!,9,0)),"")</f>
        <v/>
      </c>
      <c r="H62" s="93" t="str">
        <f>IFERROR((VLOOKUP(D62,#REF!,10,0)),"")</f>
        <v/>
      </c>
      <c r="I62" s="94" t="str">
        <f t="shared" si="81"/>
        <v/>
      </c>
      <c r="J62" s="93" t="str">
        <f t="shared" si="82"/>
        <v/>
      </c>
      <c r="K62" s="93" t="str">
        <f t="shared" si="83"/>
        <v/>
      </c>
      <c r="L62" s="94" t="str">
        <f t="shared" si="84"/>
        <v/>
      </c>
      <c r="M62" s="95" t="e">
        <f t="shared" si="85"/>
        <v>#REF!</v>
      </c>
      <c r="N62" s="95" t="e">
        <f t="shared" si="86"/>
        <v>#REF!</v>
      </c>
      <c r="O62" s="93" t="str">
        <f t="shared" si="87"/>
        <v/>
      </c>
      <c r="P62" s="93" t="str">
        <f t="shared" si="88"/>
        <v/>
      </c>
      <c r="Q62" s="94" t="str">
        <f t="shared" si="89"/>
        <v/>
      </c>
      <c r="R62" s="96" t="str">
        <f>IFERROR((Q62/$Q$593),"")</f>
        <v/>
      </c>
      <c r="S62" s="12" t="str">
        <f t="shared" ref="S62:S63" si="91">+A62</f>
        <v>03.01.03</v>
      </c>
      <c r="X62" s="21"/>
      <c r="Y62" s="21"/>
    </row>
    <row r="63" spans="1:25" ht="37.5">
      <c r="A63" s="159" t="s">
        <v>146</v>
      </c>
      <c r="B63" s="170" t="str">
        <f>IFERROR((VLOOKUP(D63,#REF!,7,0)),"")</f>
        <v/>
      </c>
      <c r="C63" s="170" t="str">
        <f>IFERROR((VLOOKUP(D63,#REF!,8,0)),"")</f>
        <v/>
      </c>
      <c r="D63" s="90" t="s">
        <v>147</v>
      </c>
      <c r="E63" s="91" t="s">
        <v>74</v>
      </c>
      <c r="F63" s="92">
        <v>1</v>
      </c>
      <c r="G63" s="93" t="str">
        <f>IFERROR((VLOOKUP(D63,#REF!,9,0)),"")</f>
        <v/>
      </c>
      <c r="H63" s="93" t="str">
        <f>IFERROR((VLOOKUP(D63,#REF!,10,0)),"")</f>
        <v/>
      </c>
      <c r="I63" s="94" t="str">
        <f t="shared" si="81"/>
        <v/>
      </c>
      <c r="J63" s="93" t="str">
        <f t="shared" si="82"/>
        <v/>
      </c>
      <c r="K63" s="93" t="str">
        <f t="shared" si="83"/>
        <v/>
      </c>
      <c r="L63" s="94" t="str">
        <f t="shared" si="84"/>
        <v/>
      </c>
      <c r="M63" s="95" t="e">
        <f t="shared" si="85"/>
        <v>#REF!</v>
      </c>
      <c r="N63" s="95" t="e">
        <f t="shared" si="86"/>
        <v>#REF!</v>
      </c>
      <c r="O63" s="93" t="str">
        <f t="shared" si="87"/>
        <v/>
      </c>
      <c r="P63" s="93" t="str">
        <f t="shared" si="88"/>
        <v/>
      </c>
      <c r="Q63" s="94" t="str">
        <f t="shared" si="89"/>
        <v/>
      </c>
      <c r="R63" s="96" t="str">
        <f>IFERROR((Q63/$Q$593),"")</f>
        <v/>
      </c>
      <c r="S63" s="12" t="str">
        <f t="shared" si="91"/>
        <v>03.01.04</v>
      </c>
      <c r="X63" s="21"/>
      <c r="Y63" s="21"/>
    </row>
    <row r="64" spans="1:25" ht="37.5">
      <c r="A64" s="159" t="s">
        <v>148</v>
      </c>
      <c r="B64" s="170" t="str">
        <f>IFERROR((VLOOKUP(D64,#REF!,7,0)),"")</f>
        <v/>
      </c>
      <c r="C64" s="170" t="str">
        <f>IFERROR((VLOOKUP(D64,#REF!,8,0)),"")</f>
        <v/>
      </c>
      <c r="D64" s="90" t="s">
        <v>149</v>
      </c>
      <c r="E64" s="91" t="s">
        <v>74</v>
      </c>
      <c r="F64" s="92">
        <v>1</v>
      </c>
      <c r="G64" s="93" t="str">
        <f>IFERROR((VLOOKUP(D64,#REF!,9,0)),"")</f>
        <v/>
      </c>
      <c r="H64" s="93" t="str">
        <f>IFERROR((VLOOKUP(D64,#REF!,10,0)),"")</f>
        <v/>
      </c>
      <c r="I64" s="94" t="str">
        <f t="shared" ref="I64" si="92">IFERROR(TRUNC((H64+G64),2),"")</f>
        <v/>
      </c>
      <c r="J64" s="93" t="str">
        <f t="shared" ref="J64" si="93">IFERROR(TRUNC(G64+G64*M64,2),"")</f>
        <v/>
      </c>
      <c r="K64" s="93" t="str">
        <f t="shared" ref="K64" si="94">IFERROR(TRUNC(H64*(1+N64),2),"")</f>
        <v/>
      </c>
      <c r="L64" s="94" t="str">
        <f t="shared" ref="L64" si="95">IFERROR(TRUNC((K64+J64),2),"")</f>
        <v/>
      </c>
      <c r="M64" s="95" t="e">
        <f t="shared" si="85"/>
        <v>#REF!</v>
      </c>
      <c r="N64" s="95" t="e">
        <f t="shared" si="86"/>
        <v>#REF!</v>
      </c>
      <c r="O64" s="93" t="str">
        <f t="shared" ref="O64" si="96">IFERROR(TRUNC(J64*F64,2),"")</f>
        <v/>
      </c>
      <c r="P64" s="93" t="str">
        <f t="shared" ref="P64" si="97">IFERROR(TRUNC(K64*F64,2),"")</f>
        <v/>
      </c>
      <c r="Q64" s="94" t="str">
        <f t="shared" ref="Q64" si="98">IFERROR(TRUNC((O64+P64),2),"")</f>
        <v/>
      </c>
      <c r="R64" s="96" t="str">
        <f>IFERROR((Q64/$Q$593),"")</f>
        <v/>
      </c>
      <c r="S64" s="12" t="str">
        <f t="shared" ref="S64" si="99">+A64</f>
        <v>03.01.05</v>
      </c>
      <c r="X64" s="21"/>
      <c r="Y64" s="21"/>
    </row>
    <row r="65" spans="1:25" ht="12.95">
      <c r="A65" s="158" t="s">
        <v>150</v>
      </c>
      <c r="B65" s="169"/>
      <c r="C65" s="169"/>
      <c r="D65" s="97" t="s">
        <v>151</v>
      </c>
      <c r="E65" s="97"/>
      <c r="F65" s="98"/>
      <c r="G65" s="97"/>
      <c r="H65" s="97"/>
      <c r="I65" s="97"/>
      <c r="J65" s="97"/>
      <c r="K65" s="97"/>
      <c r="L65" s="97"/>
      <c r="M65" s="99"/>
      <c r="N65" s="99"/>
      <c r="O65" s="97"/>
      <c r="P65" s="97"/>
      <c r="Q65" s="97"/>
      <c r="R65" s="100"/>
      <c r="S65" s="12" t="str">
        <f t="shared" si="0"/>
        <v>03.02</v>
      </c>
      <c r="X65" s="21"/>
      <c r="Y65" s="21"/>
    </row>
    <row r="66" spans="1:25" ht="62.45">
      <c r="A66" s="159" t="s">
        <v>152</v>
      </c>
      <c r="B66" s="170" t="str">
        <f>IFERROR((VLOOKUP(D66,#REF!,7,0)),"")</f>
        <v/>
      </c>
      <c r="C66" s="170" t="str">
        <f>IFERROR((VLOOKUP(D66,#REF!,8,0)),"")</f>
        <v/>
      </c>
      <c r="D66" s="90" t="s">
        <v>153</v>
      </c>
      <c r="E66" s="91" t="s">
        <v>154</v>
      </c>
      <c r="F66" s="92">
        <f>F67*F47</f>
        <v>50</v>
      </c>
      <c r="G66" s="93" t="str">
        <f>IFERROR((VLOOKUP(D66,#REF!,9,0)),"")</f>
        <v/>
      </c>
      <c r="H66" s="93" t="str">
        <f>IFERROR((VLOOKUP(D66,#REF!,10,0)),"")</f>
        <v/>
      </c>
      <c r="I66" s="94" t="str">
        <f>IFERROR(TRUNC((H66+G66),2),"")</f>
        <v/>
      </c>
      <c r="J66" s="93" t="str">
        <f>IFERROR(TRUNC(G66+G66*M66,2),"")</f>
        <v/>
      </c>
      <c r="K66" s="93" t="str">
        <f>IFERROR(TRUNC(H66*(1+N66),2),"")</f>
        <v/>
      </c>
      <c r="L66" s="94" t="str">
        <f>IFERROR(TRUNC((K66+J66),2),"")</f>
        <v/>
      </c>
      <c r="M66" s="95" t="e">
        <f>$X$9</f>
        <v>#REF!</v>
      </c>
      <c r="N66" s="95" t="e">
        <f>$X$10</f>
        <v>#REF!</v>
      </c>
      <c r="O66" s="93" t="str">
        <f>IFERROR(TRUNC(J66*F66,2),"")</f>
        <v/>
      </c>
      <c r="P66" s="93" t="str">
        <f>IFERROR(TRUNC(K66*F66,2),"")</f>
        <v/>
      </c>
      <c r="Q66" s="94" t="str">
        <f>IFERROR(TRUNC((O66+P66),2),"")</f>
        <v/>
      </c>
      <c r="R66" s="96" t="str">
        <f>IFERROR((Q66/$Q$593),"")</f>
        <v/>
      </c>
      <c r="S66" s="12" t="str">
        <f t="shared" ref="S66" si="100">+A66</f>
        <v>03.02.01</v>
      </c>
      <c r="X66" s="21"/>
      <c r="Y66" s="21"/>
    </row>
    <row r="67" spans="1:25" ht="50.1">
      <c r="A67" s="159" t="s">
        <v>155</v>
      </c>
      <c r="B67" s="170" t="str">
        <f>IFERROR((VLOOKUP(D67,#REF!,7,0)),"")</f>
        <v/>
      </c>
      <c r="C67" s="170" t="str">
        <f>IFERROR((VLOOKUP(D67,#REF!,8,0)),"")</f>
        <v/>
      </c>
      <c r="D67" s="90" t="s">
        <v>156</v>
      </c>
      <c r="E67" s="91" t="s">
        <v>157</v>
      </c>
      <c r="F67" s="92">
        <v>10</v>
      </c>
      <c r="G67" s="93" t="str">
        <f>IFERROR((VLOOKUP(D67,#REF!,9,0)),"")</f>
        <v/>
      </c>
      <c r="H67" s="93" t="str">
        <f>IFERROR((VLOOKUP(D67,#REF!,10,0)),"")</f>
        <v/>
      </c>
      <c r="I67" s="94" t="str">
        <f>IFERROR(TRUNC((H67+G67),2),"")</f>
        <v/>
      </c>
      <c r="J67" s="93" t="str">
        <f>IFERROR(TRUNC(G67+G67*M67,2),"")</f>
        <v/>
      </c>
      <c r="K67" s="93" t="str">
        <f>IFERROR(TRUNC(H67*(1+N67),2),"")</f>
        <v/>
      </c>
      <c r="L67" s="94" t="str">
        <f>IFERROR(TRUNC((K67+J67),2),"")</f>
        <v/>
      </c>
      <c r="M67" s="95" t="e">
        <f>$X$9</f>
        <v>#REF!</v>
      </c>
      <c r="N67" s="95" t="e">
        <f>$X$10</f>
        <v>#REF!</v>
      </c>
      <c r="O67" s="93" t="str">
        <f>IFERROR(TRUNC(J67*F67,2),"")</f>
        <v/>
      </c>
      <c r="P67" s="93" t="str">
        <f>IFERROR(TRUNC(K67*F67,2),"")</f>
        <v/>
      </c>
      <c r="Q67" s="94" t="str">
        <f>IFERROR(TRUNC((O67+P67),2),"")</f>
        <v/>
      </c>
      <c r="R67" s="96" t="str">
        <f>IFERROR((Q67/$Q$593),"")</f>
        <v/>
      </c>
      <c r="S67" s="12" t="str">
        <f t="shared" si="0"/>
        <v>03.02.02</v>
      </c>
      <c r="X67" s="21"/>
      <c r="Y67" s="21"/>
    </row>
    <row r="68" spans="1:25">
      <c r="A68" s="161"/>
      <c r="B68" s="43"/>
      <c r="C68" s="43"/>
      <c r="D68" s="42"/>
      <c r="E68" s="43"/>
      <c r="F68" s="44"/>
      <c r="G68" s="44"/>
      <c r="H68" s="44"/>
      <c r="I68" s="44"/>
      <c r="J68" s="44"/>
      <c r="K68" s="44"/>
      <c r="L68" s="45"/>
      <c r="M68" s="46"/>
      <c r="N68" s="46"/>
      <c r="O68" s="45"/>
      <c r="P68" s="45"/>
      <c r="Q68" s="45"/>
      <c r="R68" s="47"/>
      <c r="S68" s="12">
        <f t="shared" si="0"/>
        <v>0</v>
      </c>
      <c r="X68" s="21"/>
      <c r="Y68" s="21"/>
    </row>
    <row r="69" spans="1:25" ht="12.95">
      <c r="A69" s="162"/>
      <c r="B69" s="49"/>
      <c r="C69" s="49"/>
      <c r="D69" s="48"/>
      <c r="E69" s="49"/>
      <c r="F69" s="21"/>
      <c r="G69" s="21"/>
      <c r="H69" s="21"/>
      <c r="I69" s="21"/>
      <c r="J69" s="21"/>
      <c r="K69" s="21"/>
      <c r="L69" s="34"/>
      <c r="M69" s="34"/>
      <c r="N69" s="34" t="s">
        <v>115</v>
      </c>
      <c r="O69" s="50">
        <f>SUM(O58:O68)</f>
        <v>0</v>
      </c>
      <c r="P69" s="50">
        <f>SUM(P58:P68)</f>
        <v>0</v>
      </c>
      <c r="Q69" s="51">
        <f>SUM(Q58:Q68)</f>
        <v>0</v>
      </c>
      <c r="R69" s="52">
        <f>SUM(R58:R68)</f>
        <v>0</v>
      </c>
      <c r="S69" s="12">
        <f t="shared" si="0"/>
        <v>0</v>
      </c>
      <c r="X69" s="21"/>
      <c r="Y69" s="21"/>
    </row>
    <row r="70" spans="1:25" ht="12.95">
      <c r="A70" s="163"/>
      <c r="B70" s="54"/>
      <c r="C70" s="54"/>
      <c r="D70" s="53"/>
      <c r="E70" s="54"/>
      <c r="F70" s="55"/>
      <c r="G70" s="55"/>
      <c r="H70" s="55"/>
      <c r="I70" s="55"/>
      <c r="J70" s="55"/>
      <c r="K70" s="55"/>
      <c r="L70" s="56"/>
      <c r="M70" s="57"/>
      <c r="N70" s="57"/>
      <c r="O70" s="20"/>
      <c r="P70" s="20"/>
      <c r="Q70" s="57"/>
      <c r="R70" s="58"/>
      <c r="S70" s="12">
        <f t="shared" si="0"/>
        <v>0</v>
      </c>
      <c r="X70" s="21"/>
      <c r="Y70" s="21"/>
    </row>
    <row r="71" spans="1:25" ht="12.95">
      <c r="A71" s="157" t="s">
        <v>11</v>
      </c>
      <c r="B71" s="168"/>
      <c r="C71" s="168"/>
      <c r="D71" s="86" t="s">
        <v>158</v>
      </c>
      <c r="E71" s="86"/>
      <c r="F71" s="87"/>
      <c r="G71" s="86"/>
      <c r="H71" s="86"/>
      <c r="I71" s="86"/>
      <c r="J71" s="86"/>
      <c r="K71" s="86"/>
      <c r="L71" s="86"/>
      <c r="M71" s="88"/>
      <c r="N71" s="88"/>
      <c r="O71" s="86"/>
      <c r="P71" s="86"/>
      <c r="Q71" s="86"/>
      <c r="R71" s="89"/>
      <c r="S71" s="12" t="str">
        <f t="shared" si="0"/>
        <v>04</v>
      </c>
      <c r="T71" s="13">
        <f>O109</f>
        <v>0</v>
      </c>
      <c r="U71" s="13">
        <f>P109</f>
        <v>0</v>
      </c>
      <c r="V71" s="13">
        <f t="shared" ref="V71" si="101">Q109</f>
        <v>0</v>
      </c>
      <c r="W71" s="21"/>
      <c r="X71" s="21"/>
      <c r="Y71" s="21"/>
    </row>
    <row r="72" spans="1:25" ht="12.95">
      <c r="A72" s="158" t="s">
        <v>159</v>
      </c>
      <c r="B72" s="169"/>
      <c r="C72" s="169"/>
      <c r="D72" s="97" t="s">
        <v>160</v>
      </c>
      <c r="E72" s="97"/>
      <c r="F72" s="98"/>
      <c r="G72" s="97"/>
      <c r="H72" s="97"/>
      <c r="I72" s="97"/>
      <c r="J72" s="97"/>
      <c r="K72" s="97"/>
      <c r="L72" s="97"/>
      <c r="M72" s="99"/>
      <c r="N72" s="99"/>
      <c r="O72" s="97"/>
      <c r="P72" s="97"/>
      <c r="Q72" s="97"/>
      <c r="R72" s="100"/>
      <c r="S72" s="12" t="str">
        <f t="shared" ref="S72:S74" si="102">+A72</f>
        <v>04.01</v>
      </c>
      <c r="X72" s="21"/>
      <c r="Y72" s="21"/>
    </row>
    <row r="73" spans="1:25" ht="24.95">
      <c r="A73" s="159" t="s">
        <v>161</v>
      </c>
      <c r="B73" s="170" t="str">
        <f>IFERROR((VLOOKUP(D73,#REF!,7,0)),"")</f>
        <v/>
      </c>
      <c r="C73" s="170" t="str">
        <f>IFERROR((VLOOKUP(D73,#REF!,8,0)),"")</f>
        <v/>
      </c>
      <c r="D73" s="90" t="s">
        <v>162</v>
      </c>
      <c r="E73" s="91" t="s">
        <v>92</v>
      </c>
      <c r="F73" s="92">
        <v>134.37</v>
      </c>
      <c r="G73" s="93" t="str">
        <f>IFERROR((VLOOKUP(D73,#REF!,9,0)),"")</f>
        <v/>
      </c>
      <c r="H73" s="93" t="str">
        <f>IFERROR((VLOOKUP(D73,#REF!,10,0)),"")</f>
        <v/>
      </c>
      <c r="I73" s="94" t="str">
        <f>IFERROR(TRUNC((H73+G73),2),"")</f>
        <v/>
      </c>
      <c r="J73" s="93" t="str">
        <f>IFERROR(TRUNC(G73+G73*M73,2),"")</f>
        <v/>
      </c>
      <c r="K73" s="93" t="str">
        <f>IFERROR(TRUNC(H73*(1+N73),2),"")</f>
        <v/>
      </c>
      <c r="L73" s="94" t="str">
        <f>IFERROR(TRUNC((K73+J73),2),"")</f>
        <v/>
      </c>
      <c r="M73" s="95" t="e">
        <f>$X$9</f>
        <v>#REF!</v>
      </c>
      <c r="N73" s="95" t="e">
        <f>$X$10</f>
        <v>#REF!</v>
      </c>
      <c r="O73" s="93" t="str">
        <f>IFERROR(TRUNC(J73*F73,2),"")</f>
        <v/>
      </c>
      <c r="P73" s="93" t="str">
        <f>IFERROR(TRUNC(K73*F73,2),"")</f>
        <v/>
      </c>
      <c r="Q73" s="94" t="str">
        <f>IFERROR(TRUNC((O73+P73),2),"")</f>
        <v/>
      </c>
      <c r="R73" s="96" t="str">
        <f>IFERROR((Q73/$Q$593),"")</f>
        <v/>
      </c>
      <c r="S73" s="12" t="str">
        <f t="shared" ref="S73" si="103">+A73</f>
        <v>04.01.01</v>
      </c>
      <c r="X73" s="21"/>
      <c r="Y73" s="21"/>
    </row>
    <row r="74" spans="1:25" ht="24.95">
      <c r="A74" s="159" t="s">
        <v>163</v>
      </c>
      <c r="B74" s="170" t="str">
        <f>IFERROR((VLOOKUP(D74,#REF!,7,0)),"")</f>
        <v/>
      </c>
      <c r="C74" s="170" t="str">
        <f>IFERROR((VLOOKUP(D74,#REF!,8,0)),"")</f>
        <v/>
      </c>
      <c r="D74" s="90" t="s">
        <v>164</v>
      </c>
      <c r="E74" s="91" t="s">
        <v>92</v>
      </c>
      <c r="F74" s="92">
        <v>134.37</v>
      </c>
      <c r="G74" s="93" t="str">
        <f>IFERROR((VLOOKUP(D74,#REF!,9,0)),"")</f>
        <v/>
      </c>
      <c r="H74" s="93" t="str">
        <f>IFERROR((VLOOKUP(D74,#REF!,10,0)),"")</f>
        <v/>
      </c>
      <c r="I74" s="94" t="str">
        <f>IFERROR(TRUNC((H74+G74),2),"")</f>
        <v/>
      </c>
      <c r="J74" s="93" t="str">
        <f>IFERROR(TRUNC(G74+G74*M74,2),"")</f>
        <v/>
      </c>
      <c r="K74" s="93" t="str">
        <f>IFERROR(TRUNC(H74*(1+N74),2),"")</f>
        <v/>
      </c>
      <c r="L74" s="94" t="str">
        <f>IFERROR(TRUNC((K74+J74),2),"")</f>
        <v/>
      </c>
      <c r="M74" s="95" t="e">
        <f>$X$9</f>
        <v>#REF!</v>
      </c>
      <c r="N74" s="95" t="e">
        <f>$X$10</f>
        <v>#REF!</v>
      </c>
      <c r="O74" s="93" t="str">
        <f>IFERROR(TRUNC(J74*F74,2),"")</f>
        <v/>
      </c>
      <c r="P74" s="93" t="str">
        <f>IFERROR(TRUNC(K74*F74,2),"")</f>
        <v/>
      </c>
      <c r="Q74" s="94" t="str">
        <f>IFERROR(TRUNC((O74+P74),2),"")</f>
        <v/>
      </c>
      <c r="R74" s="96" t="str">
        <f>IFERROR((Q74/$Q$593),"")</f>
        <v/>
      </c>
      <c r="S74" s="12" t="str">
        <f t="shared" si="102"/>
        <v>04.01.02</v>
      </c>
      <c r="X74" s="21"/>
      <c r="Y74" s="21"/>
    </row>
    <row r="75" spans="1:25" ht="12.95">
      <c r="A75" s="159" t="s">
        <v>165</v>
      </c>
      <c r="B75" s="170" t="str">
        <f>IFERROR((VLOOKUP(D75,#REF!,7,0)),"")</f>
        <v/>
      </c>
      <c r="C75" s="170" t="str">
        <f>IFERROR((VLOOKUP(D75,#REF!,8,0)),"")</f>
        <v/>
      </c>
      <c r="D75" s="90" t="s">
        <v>166</v>
      </c>
      <c r="E75" s="91" t="s">
        <v>157</v>
      </c>
      <c r="F75" s="92">
        <v>3.5</v>
      </c>
      <c r="G75" s="93" t="str">
        <f>IFERROR((VLOOKUP(D75,#REF!,9,0)),"")</f>
        <v/>
      </c>
      <c r="H75" s="93" t="str">
        <f>IFERROR((VLOOKUP(D75,#REF!,10,0)),"")</f>
        <v/>
      </c>
      <c r="I75" s="94" t="str">
        <f t="shared" ref="I75:I76" si="104">IFERROR(TRUNC((H75+G75),2),"")</f>
        <v/>
      </c>
      <c r="J75" s="93" t="str">
        <f t="shared" ref="J75:J76" si="105">IFERROR(TRUNC(G75+G75*M75,2),"")</f>
        <v/>
      </c>
      <c r="K75" s="93" t="str">
        <f t="shared" ref="K75:K76" si="106">IFERROR(TRUNC(H75*(1+N75),2),"")</f>
        <v/>
      </c>
      <c r="L75" s="94" t="str">
        <f t="shared" ref="L75:L76" si="107">IFERROR(TRUNC((K75+J75),2),"")</f>
        <v/>
      </c>
      <c r="M75" s="95" t="e">
        <f t="shared" ref="M75:M77" si="108">$X$9</f>
        <v>#REF!</v>
      </c>
      <c r="N75" s="95" t="e">
        <f t="shared" ref="N75:N77" si="109">$X$10</f>
        <v>#REF!</v>
      </c>
      <c r="O75" s="93" t="str">
        <f t="shared" ref="O75:O76" si="110">IFERROR(TRUNC(J75*F75,2),"")</f>
        <v/>
      </c>
      <c r="P75" s="93" t="str">
        <f t="shared" ref="P75:P76" si="111">IFERROR(TRUNC(K75*F75,2),"")</f>
        <v/>
      </c>
      <c r="Q75" s="94" t="str">
        <f t="shared" ref="Q75:Q76" si="112">IFERROR(TRUNC((O75+P75),2),"")</f>
        <v/>
      </c>
      <c r="R75" s="96" t="str">
        <f>IFERROR((Q75/$Q$593),"")</f>
        <v/>
      </c>
      <c r="S75" s="12" t="str">
        <f t="shared" ref="S75:S76" si="113">+A75</f>
        <v>04.01.03</v>
      </c>
      <c r="X75" s="21"/>
      <c r="Y75" s="21"/>
    </row>
    <row r="76" spans="1:25" ht="12.95">
      <c r="A76" s="159" t="s">
        <v>167</v>
      </c>
      <c r="B76" s="170" t="str">
        <f>IFERROR((VLOOKUP(D76,#REF!,7,0)),"")</f>
        <v/>
      </c>
      <c r="C76" s="170" t="str">
        <f>IFERROR((VLOOKUP(D76,#REF!,8,0)),"")</f>
        <v/>
      </c>
      <c r="D76" s="90" t="s">
        <v>168</v>
      </c>
      <c r="E76" s="91" t="s">
        <v>157</v>
      </c>
      <c r="F76" s="92">
        <v>58.4</v>
      </c>
      <c r="G76" s="93" t="str">
        <f>IFERROR((VLOOKUP(D76,#REF!,9,0)),"")</f>
        <v/>
      </c>
      <c r="H76" s="93" t="str">
        <f>IFERROR((VLOOKUP(D76,#REF!,10,0)),"")</f>
        <v/>
      </c>
      <c r="I76" s="94" t="str">
        <f t="shared" si="104"/>
        <v/>
      </c>
      <c r="J76" s="93" t="str">
        <f t="shared" si="105"/>
        <v/>
      </c>
      <c r="K76" s="93" t="str">
        <f t="shared" si="106"/>
        <v/>
      </c>
      <c r="L76" s="94" t="str">
        <f t="shared" si="107"/>
        <v/>
      </c>
      <c r="M76" s="95" t="e">
        <f t="shared" si="108"/>
        <v>#REF!</v>
      </c>
      <c r="N76" s="95" t="e">
        <f t="shared" si="109"/>
        <v>#REF!</v>
      </c>
      <c r="O76" s="93" t="str">
        <f t="shared" si="110"/>
        <v/>
      </c>
      <c r="P76" s="93" t="str">
        <f t="shared" si="111"/>
        <v/>
      </c>
      <c r="Q76" s="94" t="str">
        <f t="shared" si="112"/>
        <v/>
      </c>
      <c r="R76" s="96" t="str">
        <f>IFERROR((Q76/$Q$593),"")</f>
        <v/>
      </c>
      <c r="S76" s="12" t="str">
        <f t="shared" si="113"/>
        <v>04.01.04</v>
      </c>
      <c r="X76" s="21"/>
      <c r="Y76" s="21"/>
    </row>
    <row r="77" spans="1:25" ht="12.95">
      <c r="A77" s="159" t="s">
        <v>169</v>
      </c>
      <c r="B77" s="170" t="str">
        <f>IFERROR((VLOOKUP(D77,#REF!,7,0)),"")</f>
        <v/>
      </c>
      <c r="C77" s="170" t="str">
        <f>IFERROR((VLOOKUP(D77,#REF!,8,0)),"")</f>
        <v/>
      </c>
      <c r="D77" s="90" t="s">
        <v>170</v>
      </c>
      <c r="E77" s="91" t="s">
        <v>157</v>
      </c>
      <c r="F77" s="92">
        <v>57.8</v>
      </c>
      <c r="G77" s="93" t="str">
        <f>IFERROR((VLOOKUP(D77,#REF!,9,0)),"")</f>
        <v/>
      </c>
      <c r="H77" s="93" t="str">
        <f>IFERROR((VLOOKUP(D77,#REF!,10,0)),"")</f>
        <v/>
      </c>
      <c r="I77" s="94" t="str">
        <f t="shared" ref="I77" si="114">IFERROR(TRUNC((H77+G77),2),"")</f>
        <v/>
      </c>
      <c r="J77" s="93" t="str">
        <f t="shared" ref="J77" si="115">IFERROR(TRUNC(G77+G77*M77,2),"")</f>
        <v/>
      </c>
      <c r="K77" s="93" t="str">
        <f t="shared" ref="K77" si="116">IFERROR(TRUNC(H77*(1+N77),2),"")</f>
        <v/>
      </c>
      <c r="L77" s="94" t="str">
        <f t="shared" ref="L77" si="117">IFERROR(TRUNC((K77+J77),2),"")</f>
        <v/>
      </c>
      <c r="M77" s="95" t="e">
        <f t="shared" si="108"/>
        <v>#REF!</v>
      </c>
      <c r="N77" s="95" t="e">
        <f t="shared" si="109"/>
        <v>#REF!</v>
      </c>
      <c r="O77" s="93" t="str">
        <f t="shared" ref="O77" si="118">IFERROR(TRUNC(J77*F77,2),"")</f>
        <v/>
      </c>
      <c r="P77" s="93" t="str">
        <f t="shared" ref="P77" si="119">IFERROR(TRUNC(K77*F77,2),"")</f>
        <v/>
      </c>
      <c r="Q77" s="94" t="str">
        <f t="shared" ref="Q77" si="120">IFERROR(TRUNC((O77+P77),2),"")</f>
        <v/>
      </c>
      <c r="R77" s="96" t="str">
        <f>IFERROR((Q77/$Q$593),"")</f>
        <v/>
      </c>
      <c r="S77" s="12" t="str">
        <f t="shared" ref="S77" si="121">+A77</f>
        <v>04.01.05</v>
      </c>
      <c r="X77" s="21"/>
      <c r="Y77" s="21"/>
    </row>
    <row r="78" spans="1:25" ht="12.95">
      <c r="A78" s="158" t="s">
        <v>171</v>
      </c>
      <c r="B78" s="169"/>
      <c r="C78" s="169"/>
      <c r="D78" s="97" t="s">
        <v>172</v>
      </c>
      <c r="E78" s="97"/>
      <c r="F78" s="98"/>
      <c r="G78" s="97"/>
      <c r="H78" s="97"/>
      <c r="I78" s="97"/>
      <c r="J78" s="97"/>
      <c r="K78" s="97"/>
      <c r="L78" s="97"/>
      <c r="M78" s="99"/>
      <c r="N78" s="99"/>
      <c r="O78" s="97"/>
      <c r="P78" s="97"/>
      <c r="Q78" s="97"/>
      <c r="R78" s="100"/>
      <c r="S78" s="12" t="str">
        <f t="shared" ref="S78:S85" si="122">+A78</f>
        <v>04.02</v>
      </c>
      <c r="X78" s="21"/>
      <c r="Y78" s="21"/>
    </row>
    <row r="79" spans="1:25" ht="24.95">
      <c r="A79" s="159" t="s">
        <v>173</v>
      </c>
      <c r="B79" s="170" t="str">
        <f>IFERROR((VLOOKUP(D79,#REF!,7,0)),"")</f>
        <v/>
      </c>
      <c r="C79" s="170" t="str">
        <f>IFERROR((VLOOKUP(D79,#REF!,8,0)),"")</f>
        <v/>
      </c>
      <c r="D79" s="90" t="s">
        <v>174</v>
      </c>
      <c r="E79" s="91" t="s">
        <v>175</v>
      </c>
      <c r="F79" s="92">
        <f>1.3*2.2*0.2</f>
        <v>0.57200000000000006</v>
      </c>
      <c r="G79" s="93" t="str">
        <f>IFERROR((VLOOKUP(D79,#REF!,9,0)),"")</f>
        <v/>
      </c>
      <c r="H79" s="93" t="str">
        <f>IFERROR((VLOOKUP(D79,#REF!,10,0)),"")</f>
        <v/>
      </c>
      <c r="I79" s="94" t="str">
        <f>IFERROR(TRUNC((H79+G79),2),"")</f>
        <v/>
      </c>
      <c r="J79" s="93" t="str">
        <f>IFERROR(TRUNC(G79+G79*M79,2),"")</f>
        <v/>
      </c>
      <c r="K79" s="93" t="str">
        <f>IFERROR(TRUNC(H79*(1+N79),2),"")</f>
        <v/>
      </c>
      <c r="L79" s="94" t="str">
        <f>IFERROR(TRUNC((K79+J79),2),"")</f>
        <v/>
      </c>
      <c r="M79" s="95" t="e">
        <f>$X$9</f>
        <v>#REF!</v>
      </c>
      <c r="N79" s="95" t="e">
        <f>$X$10</f>
        <v>#REF!</v>
      </c>
      <c r="O79" s="93" t="str">
        <f>IFERROR(TRUNC(J79*F79,2),"")</f>
        <v/>
      </c>
      <c r="P79" s="93" t="str">
        <f>IFERROR(TRUNC(K79*F79,2),"")</f>
        <v/>
      </c>
      <c r="Q79" s="94" t="str">
        <f>IFERROR(TRUNC((O79+P79),2),"")</f>
        <v/>
      </c>
      <c r="R79" s="96" t="str">
        <f>IFERROR((Q79/$Q$593),"")</f>
        <v/>
      </c>
      <c r="S79" s="12" t="str">
        <f t="shared" si="122"/>
        <v>04.02.01</v>
      </c>
      <c r="X79" s="21"/>
      <c r="Y79" s="21"/>
    </row>
    <row r="80" spans="1:25" ht="12.95">
      <c r="A80" s="159" t="s">
        <v>176</v>
      </c>
      <c r="B80" s="170" t="str">
        <f>IFERROR((VLOOKUP(D80,#REF!,7,0)),"")</f>
        <v/>
      </c>
      <c r="C80" s="170" t="str">
        <f>IFERROR((VLOOKUP(D80,#REF!,8,0)),"")</f>
        <v/>
      </c>
      <c r="D80" s="90" t="s">
        <v>177</v>
      </c>
      <c r="E80" s="91" t="s">
        <v>92</v>
      </c>
      <c r="F80" s="92">
        <v>70.5</v>
      </c>
      <c r="G80" s="93" t="str">
        <f>IFERROR((VLOOKUP(D80,#REF!,9,0)),"")</f>
        <v/>
      </c>
      <c r="H80" s="93" t="str">
        <f>IFERROR((VLOOKUP(D80,#REF!,10,0)),"")</f>
        <v/>
      </c>
      <c r="I80" s="94" t="str">
        <f>IFERROR(TRUNC((H80+G80),2),"")</f>
        <v/>
      </c>
      <c r="J80" s="93" t="str">
        <f>IFERROR(TRUNC(G80+G80*M80,2),"")</f>
        <v/>
      </c>
      <c r="K80" s="93" t="str">
        <f>IFERROR(TRUNC(H80*(1+N80),2),"")</f>
        <v/>
      </c>
      <c r="L80" s="94" t="str">
        <f>IFERROR(TRUNC((K80+J80),2),"")</f>
        <v/>
      </c>
      <c r="M80" s="95" t="e">
        <f>$X$9</f>
        <v>#REF!</v>
      </c>
      <c r="N80" s="95" t="e">
        <f>$X$10</f>
        <v>#REF!</v>
      </c>
      <c r="O80" s="93" t="str">
        <f>IFERROR(TRUNC(J80*F80,2),"")</f>
        <v/>
      </c>
      <c r="P80" s="93" t="str">
        <f>IFERROR(TRUNC(K80*F80,2),"")</f>
        <v/>
      </c>
      <c r="Q80" s="94" t="str">
        <f>IFERROR(TRUNC((O80+P80),2),"")</f>
        <v/>
      </c>
      <c r="R80" s="96" t="str">
        <f>IFERROR((Q80/$Q$593),"")</f>
        <v/>
      </c>
      <c r="S80" s="12" t="str">
        <f t="shared" ref="S80" si="123">+A80</f>
        <v>04.02.02</v>
      </c>
      <c r="X80" s="21"/>
      <c r="Y80" s="21"/>
    </row>
    <row r="81" spans="1:25" ht="12.95">
      <c r="A81" s="159" t="s">
        <v>178</v>
      </c>
      <c r="B81" s="170" t="str">
        <f>IFERROR((VLOOKUP(D81,#REF!,7,0)),"")</f>
        <v/>
      </c>
      <c r="C81" s="170" t="str">
        <f>IFERROR((VLOOKUP(D81,#REF!,8,0)),"")</f>
        <v/>
      </c>
      <c r="D81" s="90" t="s">
        <v>179</v>
      </c>
      <c r="E81" s="91" t="s">
        <v>92</v>
      </c>
      <c r="F81" s="92">
        <v>281.10000000000002</v>
      </c>
      <c r="G81" s="93" t="str">
        <f>IFERROR((VLOOKUP(D81,#REF!,9,0)),"")</f>
        <v/>
      </c>
      <c r="H81" s="93" t="str">
        <f>IFERROR((VLOOKUP(D81,#REF!,10,0)),"")</f>
        <v/>
      </c>
      <c r="I81" s="94" t="str">
        <f>IFERROR(TRUNC((H81+G81),2),"")</f>
        <v/>
      </c>
      <c r="J81" s="93" t="str">
        <f>IFERROR(TRUNC(G81+G81*M81,2),"")</f>
        <v/>
      </c>
      <c r="K81" s="93" t="str">
        <f>IFERROR(TRUNC(H81*(1+N81),2),"")</f>
        <v/>
      </c>
      <c r="L81" s="94" t="str">
        <f>IFERROR(TRUNC((K81+J81),2),"")</f>
        <v/>
      </c>
      <c r="M81" s="95" t="e">
        <f>$X$9</f>
        <v>#REF!</v>
      </c>
      <c r="N81" s="95" t="e">
        <f>$X$10</f>
        <v>#REF!</v>
      </c>
      <c r="O81" s="93" t="str">
        <f>IFERROR(TRUNC(J81*F81,2),"")</f>
        <v/>
      </c>
      <c r="P81" s="93" t="str">
        <f>IFERROR(TRUNC(K81*F81,2),"")</f>
        <v/>
      </c>
      <c r="Q81" s="94" t="str">
        <f>IFERROR(TRUNC((O81+P81),2),"")</f>
        <v/>
      </c>
      <c r="R81" s="96" t="str">
        <f>IFERROR((Q81/$Q$593),"")</f>
        <v/>
      </c>
      <c r="S81" s="12" t="str">
        <f t="shared" ref="S81" si="124">+A81</f>
        <v>04.02.03</v>
      </c>
      <c r="X81" s="21"/>
      <c r="Y81" s="21"/>
    </row>
    <row r="82" spans="1:25" ht="12.95">
      <c r="A82" s="158" t="s">
        <v>180</v>
      </c>
      <c r="B82" s="169"/>
      <c r="C82" s="169"/>
      <c r="D82" s="97" t="s">
        <v>181</v>
      </c>
      <c r="E82" s="97"/>
      <c r="F82" s="98"/>
      <c r="G82" s="97"/>
      <c r="H82" s="97"/>
      <c r="I82" s="97"/>
      <c r="J82" s="97"/>
      <c r="K82" s="97"/>
      <c r="L82" s="97"/>
      <c r="M82" s="99"/>
      <c r="N82" s="99"/>
      <c r="O82" s="97"/>
      <c r="P82" s="97"/>
      <c r="Q82" s="97"/>
      <c r="R82" s="100"/>
      <c r="S82" s="12" t="str">
        <f t="shared" ref="S82:S83" si="125">+A82</f>
        <v>04.03</v>
      </c>
      <c r="X82" s="21"/>
      <c r="Y82" s="21"/>
    </row>
    <row r="83" spans="1:25" ht="12.95">
      <c r="A83" s="159" t="s">
        <v>182</v>
      </c>
      <c r="B83" s="170" t="str">
        <f>IFERROR((VLOOKUP(D83,#REF!,7,0)),"")</f>
        <v/>
      </c>
      <c r="C83" s="170" t="str">
        <f>IFERROR((VLOOKUP(D83,#REF!,8,0)),"")</f>
        <v/>
      </c>
      <c r="D83" s="90" t="s">
        <v>183</v>
      </c>
      <c r="E83" s="91" t="s">
        <v>175</v>
      </c>
      <c r="F83" s="92">
        <f>40.1*0.1</f>
        <v>4.0100000000000007</v>
      </c>
      <c r="G83" s="93" t="str">
        <f>IFERROR((VLOOKUP(D83,#REF!,9,0)),"")</f>
        <v/>
      </c>
      <c r="H83" s="93" t="str">
        <f>IFERROR((VLOOKUP(D83,#REF!,10,0)),"")</f>
        <v/>
      </c>
      <c r="I83" s="94" t="str">
        <f t="shared" ref="I83" si="126">IFERROR(TRUNC((H83+G83),2),"")</f>
        <v/>
      </c>
      <c r="J83" s="93" t="str">
        <f t="shared" ref="J83" si="127">IFERROR(TRUNC(G83+G83*M83,2),"")</f>
        <v/>
      </c>
      <c r="K83" s="93" t="str">
        <f t="shared" ref="K83" si="128">IFERROR(TRUNC(H83*(1+N83),2),"")</f>
        <v/>
      </c>
      <c r="L83" s="94" t="str">
        <f t="shared" ref="L83" si="129">IFERROR(TRUNC((K83+J83),2),"")</f>
        <v/>
      </c>
      <c r="M83" s="95" t="e">
        <f t="shared" ref="M83:M85" si="130">$X$9</f>
        <v>#REF!</v>
      </c>
      <c r="N83" s="95" t="e">
        <f t="shared" ref="N83:N85" si="131">$X$10</f>
        <v>#REF!</v>
      </c>
      <c r="O83" s="93" t="str">
        <f t="shared" ref="O83" si="132">IFERROR(TRUNC(J83*F83,2),"")</f>
        <v/>
      </c>
      <c r="P83" s="93" t="str">
        <f t="shared" ref="P83" si="133">IFERROR(TRUNC(K83*F83,2),"")</f>
        <v/>
      </c>
      <c r="Q83" s="94" t="str">
        <f t="shared" ref="Q83" si="134">IFERROR(TRUNC((O83+P83),2),"")</f>
        <v/>
      </c>
      <c r="R83" s="96" t="str">
        <f>IFERROR((Q83/$Q$593),"")</f>
        <v/>
      </c>
      <c r="S83" s="12" t="str">
        <f t="shared" si="125"/>
        <v>04.03.01</v>
      </c>
      <c r="X83" s="21"/>
      <c r="Y83" s="21"/>
    </row>
    <row r="84" spans="1:25" ht="12.95">
      <c r="A84" s="159" t="s">
        <v>184</v>
      </c>
      <c r="B84" s="170" t="str">
        <f>IFERROR((VLOOKUP(D84,#REF!,7,0)),"")</f>
        <v/>
      </c>
      <c r="C84" s="170" t="str">
        <f>IFERROR((VLOOKUP(D84,#REF!,8,0)),"")</f>
        <v/>
      </c>
      <c r="D84" s="90" t="s">
        <v>185</v>
      </c>
      <c r="E84" s="91" t="s">
        <v>92</v>
      </c>
      <c r="F84" s="92">
        <v>0.3</v>
      </c>
      <c r="G84" s="93" t="str">
        <f>IFERROR((VLOOKUP(D84,#REF!,9,0)),"")</f>
        <v/>
      </c>
      <c r="H84" s="93" t="str">
        <f>IFERROR((VLOOKUP(D84,#REF!,10,0)),"")</f>
        <v/>
      </c>
      <c r="I84" s="94" t="str">
        <f t="shared" ref="I84:I85" si="135">IFERROR(TRUNC((H84+G84),2),"")</f>
        <v/>
      </c>
      <c r="J84" s="93" t="str">
        <f t="shared" ref="J84:J85" si="136">IFERROR(TRUNC(G84+G84*M84,2),"")</f>
        <v/>
      </c>
      <c r="K84" s="93" t="str">
        <f t="shared" ref="K84:K85" si="137">IFERROR(TRUNC(H84*(1+N84),2),"")</f>
        <v/>
      </c>
      <c r="L84" s="94" t="str">
        <f t="shared" ref="L84:L85" si="138">IFERROR(TRUNC((K84+J84),2),"")</f>
        <v/>
      </c>
      <c r="M84" s="95" t="e">
        <f t="shared" si="130"/>
        <v>#REF!</v>
      </c>
      <c r="N84" s="95" t="e">
        <f t="shared" si="131"/>
        <v>#REF!</v>
      </c>
      <c r="O84" s="93" t="str">
        <f t="shared" ref="O84:O85" si="139">IFERROR(TRUNC(J84*F84,2),"")</f>
        <v/>
      </c>
      <c r="P84" s="93" t="str">
        <f t="shared" ref="P84:P85" si="140">IFERROR(TRUNC(K84*F84,2),"")</f>
        <v/>
      </c>
      <c r="Q84" s="94" t="str">
        <f t="shared" ref="Q84:Q85" si="141">IFERROR(TRUNC((O84+P84),2),"")</f>
        <v/>
      </c>
      <c r="R84" s="96" t="str">
        <f>IFERROR((Q84/$Q$593),"")</f>
        <v/>
      </c>
      <c r="S84" s="12" t="str">
        <f t="shared" si="122"/>
        <v>04.03.02</v>
      </c>
      <c r="X84" s="21"/>
      <c r="Y84" s="21"/>
    </row>
    <row r="85" spans="1:25" ht="12.95">
      <c r="A85" s="159" t="s">
        <v>186</v>
      </c>
      <c r="B85" s="170" t="str">
        <f>IFERROR((VLOOKUP(D85,#REF!,7,0)),"")</f>
        <v/>
      </c>
      <c r="C85" s="170" t="str">
        <f>IFERROR((VLOOKUP(D85,#REF!,8,0)),"")</f>
        <v/>
      </c>
      <c r="D85" s="90" t="s">
        <v>187</v>
      </c>
      <c r="E85" s="91" t="s">
        <v>157</v>
      </c>
      <c r="F85" s="92">
        <v>51.57</v>
      </c>
      <c r="G85" s="93" t="str">
        <f>IFERROR((VLOOKUP(D85,#REF!,9,0)),"")</f>
        <v/>
      </c>
      <c r="H85" s="93" t="str">
        <f>IFERROR((VLOOKUP(D85,#REF!,10,0)),"")</f>
        <v/>
      </c>
      <c r="I85" s="94" t="str">
        <f t="shared" si="135"/>
        <v/>
      </c>
      <c r="J85" s="93" t="str">
        <f t="shared" si="136"/>
        <v/>
      </c>
      <c r="K85" s="93" t="str">
        <f t="shared" si="137"/>
        <v/>
      </c>
      <c r="L85" s="94" t="str">
        <f t="shared" si="138"/>
        <v/>
      </c>
      <c r="M85" s="95" t="e">
        <f t="shared" si="130"/>
        <v>#REF!</v>
      </c>
      <c r="N85" s="95" t="e">
        <f t="shared" si="131"/>
        <v>#REF!</v>
      </c>
      <c r="O85" s="93" t="str">
        <f t="shared" si="139"/>
        <v/>
      </c>
      <c r="P85" s="93" t="str">
        <f t="shared" si="140"/>
        <v/>
      </c>
      <c r="Q85" s="94" t="str">
        <f t="shared" si="141"/>
        <v/>
      </c>
      <c r="R85" s="96" t="str">
        <f>IFERROR((Q85/$Q$593),"")</f>
        <v/>
      </c>
      <c r="S85" s="12" t="str">
        <f t="shared" si="122"/>
        <v>04.03.03</v>
      </c>
      <c r="X85" s="21"/>
      <c r="Y85" s="21"/>
    </row>
    <row r="86" spans="1:25" ht="12.95">
      <c r="A86" s="158" t="s">
        <v>188</v>
      </c>
      <c r="B86" s="169"/>
      <c r="C86" s="169"/>
      <c r="D86" s="97" t="s">
        <v>189</v>
      </c>
      <c r="E86" s="97"/>
      <c r="F86" s="98"/>
      <c r="G86" s="97"/>
      <c r="H86" s="97"/>
      <c r="I86" s="97"/>
      <c r="J86" s="97"/>
      <c r="K86" s="97"/>
      <c r="L86" s="97"/>
      <c r="M86" s="99"/>
      <c r="N86" s="99"/>
      <c r="O86" s="97"/>
      <c r="P86" s="97"/>
      <c r="Q86" s="97"/>
      <c r="R86" s="100"/>
      <c r="S86" s="12" t="str">
        <f t="shared" ref="S86" si="142">+A86</f>
        <v>04.04</v>
      </c>
      <c r="X86" s="21"/>
      <c r="Y86" s="21"/>
    </row>
    <row r="87" spans="1:25" ht="12.95">
      <c r="A87" s="159" t="s">
        <v>190</v>
      </c>
      <c r="B87" s="170" t="str">
        <f>IFERROR((VLOOKUP(D87,#REF!,7,0)),"")</f>
        <v/>
      </c>
      <c r="C87" s="170" t="str">
        <f>IFERROR((VLOOKUP(D87,#REF!,8,0)),"")</f>
        <v/>
      </c>
      <c r="D87" s="90" t="s">
        <v>191</v>
      </c>
      <c r="E87" s="91" t="s">
        <v>92</v>
      </c>
      <c r="F87" s="92">
        <v>5.46</v>
      </c>
      <c r="G87" s="93" t="str">
        <f>IFERROR((VLOOKUP(D87,#REF!,9,0)),"")</f>
        <v/>
      </c>
      <c r="H87" s="93" t="str">
        <f>IFERROR((VLOOKUP(D87,#REF!,10,0)),"")</f>
        <v/>
      </c>
      <c r="I87" s="94" t="str">
        <f t="shared" ref="I87:I89" si="143">IFERROR(TRUNC((H87+G87),2),"")</f>
        <v/>
      </c>
      <c r="J87" s="93" t="str">
        <f t="shared" ref="J87:J89" si="144">IFERROR(TRUNC(G87+G87*M87,2),"")</f>
        <v/>
      </c>
      <c r="K87" s="93" t="str">
        <f t="shared" ref="K87:K89" si="145">IFERROR(TRUNC(H87*(1+N87),2),"")</f>
        <v/>
      </c>
      <c r="L87" s="94" t="str">
        <f t="shared" ref="L87:L89" si="146">IFERROR(TRUNC((K87+J87),2),"")</f>
        <v/>
      </c>
      <c r="M87" s="95" t="e">
        <f t="shared" ref="M87:M91" si="147">$X$9</f>
        <v>#REF!</v>
      </c>
      <c r="N87" s="95" t="e">
        <f t="shared" ref="N87:N91" si="148">$X$10</f>
        <v>#REF!</v>
      </c>
      <c r="O87" s="93" t="str">
        <f t="shared" ref="O87:O89" si="149">IFERROR(TRUNC(J87*F87,2),"")</f>
        <v/>
      </c>
      <c r="P87" s="93" t="str">
        <f t="shared" ref="P87:P89" si="150">IFERROR(TRUNC(K87*F87,2),"")</f>
        <v/>
      </c>
      <c r="Q87" s="94" t="str">
        <f t="shared" ref="Q87:Q89" si="151">IFERROR(TRUNC((O87+P87),2),"")</f>
        <v/>
      </c>
      <c r="R87" s="96" t="str">
        <f>IFERROR((Q87/$Q$593),"")</f>
        <v/>
      </c>
      <c r="S87" s="12" t="str">
        <f t="shared" si="0"/>
        <v>04.04.01</v>
      </c>
      <c r="X87" s="21"/>
      <c r="Y87" s="21"/>
    </row>
    <row r="88" spans="1:25" ht="12.95">
      <c r="A88" s="159" t="s">
        <v>192</v>
      </c>
      <c r="B88" s="170" t="str">
        <f>IFERROR((VLOOKUP(D88,#REF!,7,0)),"")</f>
        <v/>
      </c>
      <c r="C88" s="170" t="str">
        <f>IFERROR((VLOOKUP(D88,#REF!,8,0)),"")</f>
        <v/>
      </c>
      <c r="D88" s="90" t="s">
        <v>193</v>
      </c>
      <c r="E88" s="91" t="s">
        <v>92</v>
      </c>
      <c r="F88" s="92">
        <v>5</v>
      </c>
      <c r="G88" s="93" t="str">
        <f>IFERROR((VLOOKUP(D88,#REF!,9,0)),"")</f>
        <v/>
      </c>
      <c r="H88" s="93" t="str">
        <f>IFERROR((VLOOKUP(D88,#REF!,10,0)),"")</f>
        <v/>
      </c>
      <c r="I88" s="94" t="str">
        <f t="shared" si="143"/>
        <v/>
      </c>
      <c r="J88" s="93" t="str">
        <f t="shared" si="144"/>
        <v/>
      </c>
      <c r="K88" s="93" t="str">
        <f t="shared" si="145"/>
        <v/>
      </c>
      <c r="L88" s="94" t="str">
        <f t="shared" si="146"/>
        <v/>
      </c>
      <c r="M88" s="95" t="e">
        <f t="shared" si="147"/>
        <v>#REF!</v>
      </c>
      <c r="N88" s="95" t="e">
        <f t="shared" si="148"/>
        <v>#REF!</v>
      </c>
      <c r="O88" s="93" t="str">
        <f t="shared" si="149"/>
        <v/>
      </c>
      <c r="P88" s="93" t="str">
        <f t="shared" si="150"/>
        <v/>
      </c>
      <c r="Q88" s="94" t="str">
        <f t="shared" si="151"/>
        <v/>
      </c>
      <c r="R88" s="96" t="str">
        <f>IFERROR((Q88/$Q$593),"")</f>
        <v/>
      </c>
      <c r="S88" s="12" t="str">
        <f t="shared" si="0"/>
        <v>04.04.02</v>
      </c>
      <c r="X88" s="21"/>
      <c r="Y88" s="21"/>
    </row>
    <row r="89" spans="1:25" ht="12.95">
      <c r="A89" s="159" t="s">
        <v>194</v>
      </c>
      <c r="B89" s="170" t="str">
        <f>IFERROR((VLOOKUP(D89,#REF!,7,0)),"")</f>
        <v/>
      </c>
      <c r="C89" s="170" t="str">
        <f>IFERROR((VLOOKUP(D89,#REF!,8,0)),"")</f>
        <v/>
      </c>
      <c r="D89" s="90" t="s">
        <v>195</v>
      </c>
      <c r="E89" s="91" t="s">
        <v>92</v>
      </c>
      <c r="F89" s="92">
        <v>9.7200000000000006</v>
      </c>
      <c r="G89" s="93" t="str">
        <f>IFERROR((VLOOKUP(D89,#REF!,9,0)),"")</f>
        <v/>
      </c>
      <c r="H89" s="93" t="str">
        <f>IFERROR((VLOOKUP(D89,#REF!,10,0)),"")</f>
        <v/>
      </c>
      <c r="I89" s="94" t="str">
        <f t="shared" si="143"/>
        <v/>
      </c>
      <c r="J89" s="93" t="str">
        <f t="shared" si="144"/>
        <v/>
      </c>
      <c r="K89" s="93" t="str">
        <f t="shared" si="145"/>
        <v/>
      </c>
      <c r="L89" s="94" t="str">
        <f t="shared" si="146"/>
        <v/>
      </c>
      <c r="M89" s="95" t="e">
        <f t="shared" si="147"/>
        <v>#REF!</v>
      </c>
      <c r="N89" s="95" t="e">
        <f t="shared" si="148"/>
        <v>#REF!</v>
      </c>
      <c r="O89" s="93" t="str">
        <f t="shared" si="149"/>
        <v/>
      </c>
      <c r="P89" s="93" t="str">
        <f t="shared" si="150"/>
        <v/>
      </c>
      <c r="Q89" s="94" t="str">
        <f t="shared" si="151"/>
        <v/>
      </c>
      <c r="R89" s="96" t="str">
        <f>IFERROR((Q89/$Q$593),"")</f>
        <v/>
      </c>
      <c r="S89" s="12" t="str">
        <f t="shared" si="0"/>
        <v>04.04.03</v>
      </c>
      <c r="X89" s="21"/>
      <c r="Y89" s="21"/>
    </row>
    <row r="90" spans="1:25" ht="12.95">
      <c r="A90" s="159" t="s">
        <v>196</v>
      </c>
      <c r="B90" s="170" t="str">
        <f>IFERROR((VLOOKUP(D90,#REF!,7,0)),"")</f>
        <v/>
      </c>
      <c r="C90" s="170" t="str">
        <f>IFERROR((VLOOKUP(D90,#REF!,8,0)),"")</f>
        <v/>
      </c>
      <c r="D90" s="90" t="s">
        <v>197</v>
      </c>
      <c r="E90" s="91" t="s">
        <v>198</v>
      </c>
      <c r="F90" s="92">
        <v>1</v>
      </c>
      <c r="G90" s="93" t="str">
        <f>IFERROR((VLOOKUP(D90,#REF!,9,0)),"")</f>
        <v/>
      </c>
      <c r="H90" s="93" t="str">
        <f>IFERROR((VLOOKUP(D90,#REF!,10,0)),"")</f>
        <v/>
      </c>
      <c r="I90" s="94" t="str">
        <f t="shared" ref="I90" si="152">IFERROR(TRUNC((H90+G90),2),"")</f>
        <v/>
      </c>
      <c r="J90" s="93" t="str">
        <f t="shared" ref="J90" si="153">IFERROR(TRUNC(G90+G90*M90,2),"")</f>
        <v/>
      </c>
      <c r="K90" s="93" t="str">
        <f t="shared" ref="K90" si="154">IFERROR(TRUNC(H90*(1+N90),2),"")</f>
        <v/>
      </c>
      <c r="L90" s="94" t="str">
        <f t="shared" ref="L90" si="155">IFERROR(TRUNC((K90+J90),2),"")</f>
        <v/>
      </c>
      <c r="M90" s="95" t="e">
        <f t="shared" si="147"/>
        <v>#REF!</v>
      </c>
      <c r="N90" s="95" t="e">
        <f t="shared" si="148"/>
        <v>#REF!</v>
      </c>
      <c r="O90" s="93" t="str">
        <f t="shared" ref="O90" si="156">IFERROR(TRUNC(J90*F90,2),"")</f>
        <v/>
      </c>
      <c r="P90" s="93" t="str">
        <f t="shared" ref="P90" si="157">IFERROR(TRUNC(K90*F90,2),"")</f>
        <v/>
      </c>
      <c r="Q90" s="94" t="str">
        <f t="shared" ref="Q90" si="158">IFERROR(TRUNC((O90+P90),2),"")</f>
        <v/>
      </c>
      <c r="R90" s="96" t="str">
        <f>IFERROR((Q90/$Q$593),"")</f>
        <v/>
      </c>
      <c r="S90" s="12" t="str">
        <f t="shared" ref="S90" si="159">+A90</f>
        <v>04.04.04</v>
      </c>
      <c r="X90" s="21"/>
      <c r="Y90" s="21"/>
    </row>
    <row r="91" spans="1:25" ht="12.95">
      <c r="A91" s="159" t="s">
        <v>199</v>
      </c>
      <c r="B91" s="170" t="str">
        <f>IFERROR((VLOOKUP(D91,#REF!,7,0)),"")</f>
        <v/>
      </c>
      <c r="C91" s="170" t="str">
        <f>IFERROR((VLOOKUP(D91,#REF!,8,0)),"")</f>
        <v/>
      </c>
      <c r="D91" s="90" t="s">
        <v>200</v>
      </c>
      <c r="E91" s="91" t="s">
        <v>74</v>
      </c>
      <c r="F91" s="92">
        <v>1</v>
      </c>
      <c r="G91" s="93" t="str">
        <f>IFERROR((VLOOKUP(D91,#REF!,9,0)),"")</f>
        <v/>
      </c>
      <c r="H91" s="93" t="str">
        <f>IFERROR((VLOOKUP(D91,#REF!,10,0)),"")</f>
        <v/>
      </c>
      <c r="I91" s="94" t="str">
        <f t="shared" ref="I91" si="160">IFERROR(TRUNC((H91+G91),2),"")</f>
        <v/>
      </c>
      <c r="J91" s="93" t="str">
        <f t="shared" ref="J91" si="161">IFERROR(TRUNC(G91+G91*M91,2),"")</f>
        <v/>
      </c>
      <c r="K91" s="93" t="str">
        <f t="shared" ref="K91" si="162">IFERROR(TRUNC(H91*(1+N91),2),"")</f>
        <v/>
      </c>
      <c r="L91" s="94" t="str">
        <f t="shared" ref="L91" si="163">IFERROR(TRUNC((K91+J91),2),"")</f>
        <v/>
      </c>
      <c r="M91" s="95" t="e">
        <f t="shared" si="147"/>
        <v>#REF!</v>
      </c>
      <c r="N91" s="95" t="e">
        <f t="shared" si="148"/>
        <v>#REF!</v>
      </c>
      <c r="O91" s="93" t="str">
        <f t="shared" ref="O91" si="164">IFERROR(TRUNC(J91*F91,2),"")</f>
        <v/>
      </c>
      <c r="P91" s="93" t="str">
        <f t="shared" ref="P91" si="165">IFERROR(TRUNC(K91*F91,2),"")</f>
        <v/>
      </c>
      <c r="Q91" s="94" t="str">
        <f t="shared" ref="Q91" si="166">IFERROR(TRUNC((O91+P91),2),"")</f>
        <v/>
      </c>
      <c r="R91" s="96" t="str">
        <f>IFERROR((Q91/$Q$593),"")</f>
        <v/>
      </c>
      <c r="S91" s="12" t="str">
        <f t="shared" ref="S91" si="167">+A91</f>
        <v>04.04.05</v>
      </c>
      <c r="X91" s="21"/>
      <c r="Y91" s="21"/>
    </row>
    <row r="92" spans="1:25" ht="12.95">
      <c r="A92" s="158" t="s">
        <v>201</v>
      </c>
      <c r="B92" s="169"/>
      <c r="C92" s="169"/>
      <c r="D92" s="97" t="s">
        <v>202</v>
      </c>
      <c r="E92" s="97"/>
      <c r="F92" s="98"/>
      <c r="G92" s="97"/>
      <c r="H92" s="97"/>
      <c r="I92" s="97"/>
      <c r="J92" s="97"/>
      <c r="K92" s="97"/>
      <c r="L92" s="97"/>
      <c r="M92" s="99"/>
      <c r="N92" s="99"/>
      <c r="O92" s="97"/>
      <c r="P92" s="97"/>
      <c r="Q92" s="97"/>
      <c r="R92" s="100"/>
      <c r="S92" s="12" t="str">
        <f t="shared" si="0"/>
        <v>04.05</v>
      </c>
      <c r="X92" s="21"/>
      <c r="Y92" s="21"/>
    </row>
    <row r="93" spans="1:25" ht="12.95">
      <c r="A93" s="159" t="s">
        <v>203</v>
      </c>
      <c r="B93" s="170" t="str">
        <f>IFERROR((VLOOKUP(D93,#REF!,7,0)),"")</f>
        <v/>
      </c>
      <c r="C93" s="170" t="str">
        <f>IFERROR((VLOOKUP(D93,#REF!,8,0)),"")</f>
        <v/>
      </c>
      <c r="D93" s="90" t="s">
        <v>204</v>
      </c>
      <c r="E93" s="91" t="s">
        <v>92</v>
      </c>
      <c r="F93" s="92">
        <v>17.580000000000002</v>
      </c>
      <c r="G93" s="93" t="str">
        <f>IFERROR((VLOOKUP(D93,#REF!,9,0)),"")</f>
        <v/>
      </c>
      <c r="H93" s="93" t="str">
        <f>IFERROR((VLOOKUP(D93,#REF!,10,0)),"")</f>
        <v/>
      </c>
      <c r="I93" s="94" t="str">
        <f>IFERROR(TRUNC((H93+G93),2),"")</f>
        <v/>
      </c>
      <c r="J93" s="93" t="str">
        <f>IFERROR(TRUNC(G93+G93*M93,2),"")</f>
        <v/>
      </c>
      <c r="K93" s="93" t="str">
        <f>IFERROR(TRUNC(H93*(1+N93),2),"")</f>
        <v/>
      </c>
      <c r="L93" s="94" t="str">
        <f>IFERROR(TRUNC((K93+J93),2),"")</f>
        <v/>
      </c>
      <c r="M93" s="95" t="e">
        <f>$X$9</f>
        <v>#REF!</v>
      </c>
      <c r="N93" s="95" t="e">
        <f>$X$10</f>
        <v>#REF!</v>
      </c>
      <c r="O93" s="93" t="str">
        <f>IFERROR(TRUNC(J93*F93,2),"")</f>
        <v/>
      </c>
      <c r="P93" s="93" t="str">
        <f>IFERROR(TRUNC(K93*F93,2),"")</f>
        <v/>
      </c>
      <c r="Q93" s="94" t="str">
        <f>IFERROR(TRUNC((O93+P93),2),"")</f>
        <v/>
      </c>
      <c r="R93" s="96" t="str">
        <f>IFERROR((Q93/$Q$593),"")</f>
        <v/>
      </c>
      <c r="S93" s="12" t="str">
        <f t="shared" si="0"/>
        <v>04.05.01</v>
      </c>
      <c r="X93" s="21"/>
      <c r="Y93" s="21"/>
    </row>
    <row r="94" spans="1:25" ht="12.95">
      <c r="A94" s="158" t="s">
        <v>205</v>
      </c>
      <c r="B94" s="169"/>
      <c r="C94" s="169"/>
      <c r="D94" s="97" t="s">
        <v>206</v>
      </c>
      <c r="E94" s="97"/>
      <c r="F94" s="98"/>
      <c r="G94" s="97"/>
      <c r="H94" s="97"/>
      <c r="I94" s="97"/>
      <c r="J94" s="97"/>
      <c r="K94" s="97"/>
      <c r="L94" s="97"/>
      <c r="M94" s="99"/>
      <c r="N94" s="99"/>
      <c r="O94" s="97"/>
      <c r="P94" s="97"/>
      <c r="Q94" s="97"/>
      <c r="R94" s="100"/>
      <c r="S94" s="12" t="str">
        <f t="shared" ref="S94" si="168">+A94</f>
        <v>04.06</v>
      </c>
      <c r="X94" s="21"/>
      <c r="Y94" s="21"/>
    </row>
    <row r="95" spans="1:25" ht="12.95">
      <c r="A95" s="159" t="s">
        <v>207</v>
      </c>
      <c r="B95" s="170" t="str">
        <f>IFERROR((VLOOKUP(D95,#REF!,7,0)),"")</f>
        <v/>
      </c>
      <c r="C95" s="170" t="str">
        <f>IFERROR((VLOOKUP(D95,#REF!,8,0)),"")</f>
        <v/>
      </c>
      <c r="D95" s="90" t="s">
        <v>208</v>
      </c>
      <c r="E95" s="91" t="s">
        <v>198</v>
      </c>
      <c r="F95" s="92">
        <v>28</v>
      </c>
      <c r="G95" s="93" t="str">
        <f>IFERROR((VLOOKUP(D95,#REF!,9,0)),"")</f>
        <v/>
      </c>
      <c r="H95" s="93" t="str">
        <f>IFERROR((VLOOKUP(D95,#REF!,10,0)),"")</f>
        <v/>
      </c>
      <c r="I95" s="94" t="str">
        <f>IFERROR(TRUNC((H95+G95),2),"")</f>
        <v/>
      </c>
      <c r="J95" s="93" t="str">
        <f>IFERROR(TRUNC(G95+G95*M95,2),"")</f>
        <v/>
      </c>
      <c r="K95" s="93" t="str">
        <f>IFERROR(TRUNC(H95*(1+N95),2),"")</f>
        <v/>
      </c>
      <c r="L95" s="94" t="str">
        <f>IFERROR(TRUNC((K95+J95),2),"")</f>
        <v/>
      </c>
      <c r="M95" s="95" t="e">
        <f>$X$9</f>
        <v>#REF!</v>
      </c>
      <c r="N95" s="95" t="e">
        <f>$X$10</f>
        <v>#REF!</v>
      </c>
      <c r="O95" s="93" t="str">
        <f>IFERROR(TRUNC(J95*F95,2),"")</f>
        <v/>
      </c>
      <c r="P95" s="93" t="str">
        <f>IFERROR(TRUNC(K95*F95,2),"")</f>
        <v/>
      </c>
      <c r="Q95" s="94" t="str">
        <f>IFERROR(TRUNC((O95+P95),2),"")</f>
        <v/>
      </c>
      <c r="R95" s="96" t="str">
        <f>IFERROR((Q95/$Q$593),"")</f>
        <v/>
      </c>
      <c r="S95" s="12" t="str">
        <f t="shared" si="0"/>
        <v>04.06.01</v>
      </c>
      <c r="X95" s="21"/>
      <c r="Y95" s="21"/>
    </row>
    <row r="96" spans="1:25" ht="12.95">
      <c r="A96" s="159" t="s">
        <v>209</v>
      </c>
      <c r="B96" s="170" t="str">
        <f>IFERROR((VLOOKUP(D96,#REF!,7,0)),"")</f>
        <v/>
      </c>
      <c r="C96" s="170" t="str">
        <f>IFERROR((VLOOKUP(D96,#REF!,8,0)),"")</f>
        <v/>
      </c>
      <c r="D96" s="90" t="s">
        <v>210</v>
      </c>
      <c r="E96" s="91" t="s">
        <v>198</v>
      </c>
      <c r="F96" s="92">
        <v>3</v>
      </c>
      <c r="G96" s="93" t="str">
        <f>IFERROR((VLOOKUP(D96,#REF!,9,0)),"")</f>
        <v/>
      </c>
      <c r="H96" s="93" t="str">
        <f>IFERROR((VLOOKUP(D96,#REF!,10,0)),"")</f>
        <v/>
      </c>
      <c r="I96" s="94" t="str">
        <f t="shared" ref="I96:I97" si="169">IFERROR(TRUNC((H96+G96),2),"")</f>
        <v/>
      </c>
      <c r="J96" s="93" t="str">
        <f t="shared" ref="J96:J97" si="170">IFERROR(TRUNC(G96+G96*M96,2),"")</f>
        <v/>
      </c>
      <c r="K96" s="93" t="str">
        <f t="shared" ref="K96:K97" si="171">IFERROR(TRUNC(H96*(1+N96),2),"")</f>
        <v/>
      </c>
      <c r="L96" s="94" t="str">
        <f t="shared" ref="L96:L97" si="172">IFERROR(TRUNC((K96+J96),2),"")</f>
        <v/>
      </c>
      <c r="M96" s="95" t="e">
        <f t="shared" ref="M96:M97" si="173">$X$9</f>
        <v>#REF!</v>
      </c>
      <c r="N96" s="95" t="e">
        <f t="shared" ref="N96:N97" si="174">$X$10</f>
        <v>#REF!</v>
      </c>
      <c r="O96" s="93" t="str">
        <f t="shared" ref="O96:O97" si="175">IFERROR(TRUNC(J96*F96,2),"")</f>
        <v/>
      </c>
      <c r="P96" s="93" t="str">
        <f t="shared" ref="P96:P97" si="176">IFERROR(TRUNC(K96*F96,2),"")</f>
        <v/>
      </c>
      <c r="Q96" s="94" t="str">
        <f t="shared" ref="Q96:Q97" si="177">IFERROR(TRUNC((O96+P96),2),"")</f>
        <v/>
      </c>
      <c r="R96" s="96" t="str">
        <f>IFERROR((Q96/$Q$593),"")</f>
        <v/>
      </c>
      <c r="S96" s="12" t="str">
        <f t="shared" ref="S96:S97" si="178">+A96</f>
        <v>04.06.02</v>
      </c>
      <c r="X96" s="21"/>
      <c r="Y96" s="21"/>
    </row>
    <row r="97" spans="1:25" ht="12.95">
      <c r="A97" s="159" t="s">
        <v>211</v>
      </c>
      <c r="B97" s="170" t="str">
        <f>IFERROR((VLOOKUP(D97,#REF!,7,0)),"")</f>
        <v/>
      </c>
      <c r="C97" s="170" t="str">
        <f>IFERROR((VLOOKUP(D97,#REF!,8,0)),"")</f>
        <v/>
      </c>
      <c r="D97" s="90" t="s">
        <v>212</v>
      </c>
      <c r="E97" s="91" t="s">
        <v>198</v>
      </c>
      <c r="F97" s="92">
        <v>2</v>
      </c>
      <c r="G97" s="93" t="str">
        <f>IFERROR((VLOOKUP(D97,#REF!,9,0)),"")</f>
        <v/>
      </c>
      <c r="H97" s="93" t="str">
        <f>IFERROR((VLOOKUP(D97,#REF!,10,0)),"")</f>
        <v/>
      </c>
      <c r="I97" s="94" t="str">
        <f t="shared" si="169"/>
        <v/>
      </c>
      <c r="J97" s="93" t="str">
        <f t="shared" si="170"/>
        <v/>
      </c>
      <c r="K97" s="93" t="str">
        <f t="shared" si="171"/>
        <v/>
      </c>
      <c r="L97" s="94" t="str">
        <f t="shared" si="172"/>
        <v/>
      </c>
      <c r="M97" s="95" t="e">
        <f t="shared" si="173"/>
        <v>#REF!</v>
      </c>
      <c r="N97" s="95" t="e">
        <f t="shared" si="174"/>
        <v>#REF!</v>
      </c>
      <c r="O97" s="93" t="str">
        <f t="shared" si="175"/>
        <v/>
      </c>
      <c r="P97" s="93" t="str">
        <f t="shared" si="176"/>
        <v/>
      </c>
      <c r="Q97" s="94" t="str">
        <f t="shared" si="177"/>
        <v/>
      </c>
      <c r="R97" s="96" t="str">
        <f>IFERROR((Q97/$Q$593),"")</f>
        <v/>
      </c>
      <c r="S97" s="12" t="str">
        <f t="shared" si="178"/>
        <v>04.06.03</v>
      </c>
      <c r="X97" s="21"/>
      <c r="Y97" s="21"/>
    </row>
    <row r="98" spans="1:25" ht="12.95">
      <c r="A98" s="158" t="s">
        <v>213</v>
      </c>
      <c r="B98" s="169"/>
      <c r="C98" s="169"/>
      <c r="D98" s="97" t="s">
        <v>214</v>
      </c>
      <c r="E98" s="97"/>
      <c r="F98" s="98"/>
      <c r="G98" s="97"/>
      <c r="H98" s="97"/>
      <c r="I98" s="97"/>
      <c r="J98" s="97"/>
      <c r="K98" s="97"/>
      <c r="L98" s="97"/>
      <c r="M98" s="99"/>
      <c r="N98" s="99"/>
      <c r="O98" s="97"/>
      <c r="P98" s="97"/>
      <c r="Q98" s="97"/>
      <c r="R98" s="100"/>
      <c r="S98" s="12" t="str">
        <f t="shared" ref="S98" si="179">+A98</f>
        <v>04.07</v>
      </c>
      <c r="X98" s="21"/>
      <c r="Y98" s="21"/>
    </row>
    <row r="99" spans="1:25" ht="12.95">
      <c r="A99" s="159" t="s">
        <v>215</v>
      </c>
      <c r="B99" s="170" t="str">
        <f>IFERROR((VLOOKUP(D99,#REF!,7,0)),"")</f>
        <v/>
      </c>
      <c r="C99" s="170" t="str">
        <f>IFERROR((VLOOKUP(D99,#REF!,8,0)),"")</f>
        <v/>
      </c>
      <c r="D99" s="90" t="s">
        <v>216</v>
      </c>
      <c r="E99" s="91" t="s">
        <v>157</v>
      </c>
      <c r="F99" s="92">
        <v>800</v>
      </c>
      <c r="G99" s="93" t="str">
        <f>IFERROR((VLOOKUP(D99,#REF!,9,0)),"")</f>
        <v/>
      </c>
      <c r="H99" s="93" t="str">
        <f>IFERROR((VLOOKUP(D99,#REF!,10,0)),"")</f>
        <v/>
      </c>
      <c r="I99" s="94" t="str">
        <f t="shared" ref="I99:I101" si="180">IFERROR(TRUNC((H99+G99),2),"")</f>
        <v/>
      </c>
      <c r="J99" s="93" t="str">
        <f t="shared" ref="J99:J101" si="181">IFERROR(TRUNC(G99+G99*M99,2),"")</f>
        <v/>
      </c>
      <c r="K99" s="93" t="str">
        <f t="shared" ref="K99:K101" si="182">IFERROR(TRUNC(H99*(1+N99),2),"")</f>
        <v/>
      </c>
      <c r="L99" s="94" t="str">
        <f t="shared" ref="L99:L101" si="183">IFERROR(TRUNC((K99+J99),2),"")</f>
        <v/>
      </c>
      <c r="M99" s="95" t="e">
        <f t="shared" ref="M99:M101" si="184">$X$9</f>
        <v>#REF!</v>
      </c>
      <c r="N99" s="95" t="e">
        <f t="shared" ref="N99:N101" si="185">$X$10</f>
        <v>#REF!</v>
      </c>
      <c r="O99" s="93" t="str">
        <f t="shared" ref="O99:O101" si="186">IFERROR(TRUNC(J99*F99,2),"")</f>
        <v/>
      </c>
      <c r="P99" s="93" t="str">
        <f t="shared" ref="P99:P101" si="187">IFERROR(TRUNC(K99*F99,2),"")</f>
        <v/>
      </c>
      <c r="Q99" s="94" t="str">
        <f t="shared" ref="Q99:Q101" si="188">IFERROR(TRUNC((O99+P99),2),"")</f>
        <v/>
      </c>
      <c r="R99" s="96" t="str">
        <f>IFERROR((Q99/$Q$593),"")</f>
        <v/>
      </c>
      <c r="S99" s="12" t="str">
        <f>+A99</f>
        <v>04.07.01</v>
      </c>
      <c r="X99" s="21"/>
      <c r="Y99" s="21"/>
    </row>
    <row r="100" spans="1:25" ht="12.95">
      <c r="A100" s="159" t="s">
        <v>217</v>
      </c>
      <c r="B100" s="170" t="str">
        <f>IFERROR((VLOOKUP(D100,#REF!,7,0)),"")</f>
        <v/>
      </c>
      <c r="C100" s="170" t="str">
        <f>IFERROR((VLOOKUP(D100,#REF!,8,0)),"")</f>
        <v/>
      </c>
      <c r="D100" s="90" t="s">
        <v>218</v>
      </c>
      <c r="E100" s="91" t="s">
        <v>157</v>
      </c>
      <c r="F100" s="92">
        <v>200</v>
      </c>
      <c r="G100" s="93" t="str">
        <f>IFERROR((VLOOKUP(D100,#REF!,9,0)),"")</f>
        <v/>
      </c>
      <c r="H100" s="93" t="str">
        <f>IFERROR((VLOOKUP(D100,#REF!,10,0)),"")</f>
        <v/>
      </c>
      <c r="I100" s="94" t="str">
        <f t="shared" si="180"/>
        <v/>
      </c>
      <c r="J100" s="93" t="str">
        <f t="shared" si="181"/>
        <v/>
      </c>
      <c r="K100" s="93" t="str">
        <f t="shared" si="182"/>
        <v/>
      </c>
      <c r="L100" s="94" t="str">
        <f t="shared" si="183"/>
        <v/>
      </c>
      <c r="M100" s="95" t="e">
        <f t="shared" si="184"/>
        <v>#REF!</v>
      </c>
      <c r="N100" s="95" t="e">
        <f t="shared" si="185"/>
        <v>#REF!</v>
      </c>
      <c r="O100" s="93" t="str">
        <f t="shared" si="186"/>
        <v/>
      </c>
      <c r="P100" s="93" t="str">
        <f t="shared" si="187"/>
        <v/>
      </c>
      <c r="Q100" s="94" t="str">
        <f t="shared" si="188"/>
        <v/>
      </c>
      <c r="R100" s="96" t="str">
        <f>IFERROR((Q100/$Q$593),"")</f>
        <v/>
      </c>
      <c r="S100" s="12" t="str">
        <f>+A100</f>
        <v>04.07.02</v>
      </c>
      <c r="X100" s="21"/>
      <c r="Y100" s="21"/>
    </row>
    <row r="101" spans="1:25" ht="12.95">
      <c r="A101" s="159" t="s">
        <v>219</v>
      </c>
      <c r="B101" s="170" t="str">
        <f>IFERROR((VLOOKUP(D101,#REF!,7,0)),"")</f>
        <v/>
      </c>
      <c r="C101" s="170" t="str">
        <f>IFERROR((VLOOKUP(D101,#REF!,8,0)),"")</f>
        <v/>
      </c>
      <c r="D101" s="90" t="s">
        <v>220</v>
      </c>
      <c r="E101" s="91" t="s">
        <v>74</v>
      </c>
      <c r="F101" s="92">
        <v>35</v>
      </c>
      <c r="G101" s="93" t="str">
        <f>IFERROR((VLOOKUP(D101,#REF!,9,0)),"")</f>
        <v/>
      </c>
      <c r="H101" s="93" t="str">
        <f>IFERROR((VLOOKUP(D101,#REF!,10,0)),"")</f>
        <v/>
      </c>
      <c r="I101" s="94" t="str">
        <f t="shared" si="180"/>
        <v/>
      </c>
      <c r="J101" s="93" t="str">
        <f t="shared" si="181"/>
        <v/>
      </c>
      <c r="K101" s="93" t="str">
        <f t="shared" si="182"/>
        <v/>
      </c>
      <c r="L101" s="94" t="str">
        <f t="shared" si="183"/>
        <v/>
      </c>
      <c r="M101" s="95" t="e">
        <f t="shared" si="184"/>
        <v>#REF!</v>
      </c>
      <c r="N101" s="95" t="e">
        <f t="shared" si="185"/>
        <v>#REF!</v>
      </c>
      <c r="O101" s="93" t="str">
        <f t="shared" si="186"/>
        <v/>
      </c>
      <c r="P101" s="93" t="str">
        <f t="shared" si="187"/>
        <v/>
      </c>
      <c r="Q101" s="94" t="str">
        <f t="shared" si="188"/>
        <v/>
      </c>
      <c r="R101" s="96" t="str">
        <f>IFERROR((Q101/$Q$593),"")</f>
        <v/>
      </c>
      <c r="S101" s="12" t="str">
        <f>+A101</f>
        <v>04.07.03</v>
      </c>
      <c r="X101" s="21"/>
      <c r="Y101" s="21"/>
    </row>
    <row r="102" spans="1:25" ht="12.95">
      <c r="A102" s="158" t="s">
        <v>221</v>
      </c>
      <c r="B102" s="169"/>
      <c r="C102" s="169"/>
      <c r="D102" s="97" t="s">
        <v>222</v>
      </c>
      <c r="E102" s="97"/>
      <c r="F102" s="98"/>
      <c r="G102" s="97"/>
      <c r="H102" s="97"/>
      <c r="I102" s="97"/>
      <c r="J102" s="97"/>
      <c r="K102" s="97"/>
      <c r="L102" s="97"/>
      <c r="M102" s="99"/>
      <c r="N102" s="99"/>
      <c r="O102" s="97"/>
      <c r="P102" s="97"/>
      <c r="Q102" s="97"/>
      <c r="R102" s="100"/>
      <c r="S102" s="12" t="str">
        <f t="shared" ref="S102" si="189">+A102</f>
        <v>04.08</v>
      </c>
      <c r="X102" s="21"/>
      <c r="Y102" s="21"/>
    </row>
    <row r="103" spans="1:25" ht="12.95">
      <c r="A103" s="159" t="s">
        <v>223</v>
      </c>
      <c r="B103" s="170" t="str">
        <f>IFERROR((VLOOKUP(D103,#REF!,7,0)),"")</f>
        <v/>
      </c>
      <c r="C103" s="170" t="str">
        <f>IFERROR((VLOOKUP(D103,#REF!,8,0)),"")</f>
        <v/>
      </c>
      <c r="D103" s="90" t="s">
        <v>224</v>
      </c>
      <c r="E103" s="91" t="s">
        <v>198</v>
      </c>
      <c r="F103" s="92">
        <v>1</v>
      </c>
      <c r="G103" s="93" t="str">
        <f>IFERROR((VLOOKUP(D103,#REF!,9,0)),"")</f>
        <v/>
      </c>
      <c r="H103" s="93" t="str">
        <f>IFERROR((VLOOKUP(D103,#REF!,10,0)),"")</f>
        <v/>
      </c>
      <c r="I103" s="94" t="str">
        <f t="shared" ref="I103" si="190">IFERROR(TRUNC((H103+G103),2),"")</f>
        <v/>
      </c>
      <c r="J103" s="93" t="str">
        <f t="shared" ref="J103" si="191">IFERROR(TRUNC(G103+G103*M103,2),"")</f>
        <v/>
      </c>
      <c r="K103" s="93" t="str">
        <f t="shared" ref="K103" si="192">IFERROR(TRUNC(H103*(1+N103),2),"")</f>
        <v/>
      </c>
      <c r="L103" s="94" t="str">
        <f t="shared" ref="L103" si="193">IFERROR(TRUNC((K103+J103),2),"")</f>
        <v/>
      </c>
      <c r="M103" s="95" t="e">
        <f t="shared" ref="M103" si="194">$X$9</f>
        <v>#REF!</v>
      </c>
      <c r="N103" s="95" t="e">
        <f t="shared" ref="N103" si="195">$X$10</f>
        <v>#REF!</v>
      </c>
      <c r="O103" s="93" t="str">
        <f t="shared" ref="O103" si="196">IFERROR(TRUNC(J103*F103,2),"")</f>
        <v/>
      </c>
      <c r="P103" s="93" t="str">
        <f t="shared" ref="P103" si="197">IFERROR(TRUNC(K103*F103,2),"")</f>
        <v/>
      </c>
      <c r="Q103" s="94" t="str">
        <f t="shared" ref="Q103" si="198">IFERROR(TRUNC((O103+P103),2),"")</f>
        <v/>
      </c>
      <c r="R103" s="96" t="str">
        <f>IFERROR((Q103/$Q$593),"")</f>
        <v/>
      </c>
      <c r="S103" s="12" t="str">
        <f t="shared" ref="S103" si="199">+A103</f>
        <v>04.08.01</v>
      </c>
      <c r="X103" s="21"/>
      <c r="Y103" s="21"/>
    </row>
    <row r="104" spans="1:25" ht="12.95">
      <c r="A104" s="158" t="s">
        <v>225</v>
      </c>
      <c r="B104" s="169"/>
      <c r="C104" s="169"/>
      <c r="D104" s="97" t="s">
        <v>226</v>
      </c>
      <c r="E104" s="97"/>
      <c r="F104" s="98"/>
      <c r="G104" s="97"/>
      <c r="H104" s="97"/>
      <c r="I104" s="97"/>
      <c r="J104" s="97"/>
      <c r="K104" s="97"/>
      <c r="L104" s="97"/>
      <c r="M104" s="99"/>
      <c r="N104" s="99"/>
      <c r="O104" s="97"/>
      <c r="P104" s="97"/>
      <c r="Q104" s="97"/>
      <c r="R104" s="100"/>
      <c r="S104" s="12" t="str">
        <f t="shared" ref="S104:S106" si="200">+A104</f>
        <v>04.09</v>
      </c>
      <c r="X104" s="21"/>
      <c r="Y104" s="21"/>
    </row>
    <row r="105" spans="1:25" ht="12.95">
      <c r="A105" s="159" t="s">
        <v>227</v>
      </c>
      <c r="B105" s="170" t="str">
        <f>IFERROR((VLOOKUP(D105,#REF!,7,0)),"")</f>
        <v/>
      </c>
      <c r="C105" s="170" t="str">
        <f>IFERROR((VLOOKUP(D105,#REF!,8,0)),"")</f>
        <v/>
      </c>
      <c r="D105" s="90" t="s">
        <v>228</v>
      </c>
      <c r="E105" s="91" t="s">
        <v>175</v>
      </c>
      <c r="F105" s="92">
        <f>ROUNDUP(((F73*0.01+F74*0.005+F75*0.001+F76*0.5*0.001+F77*0.2*0.03+F79+F80*0.03+F81*0.0001+F83+F84*0.3+F85*0.1*0.03+F87*0.03+F88*0.03+F89*0.03+F91*0.001+F93*0.02+F101*0.2*0.3*0.05+F103)*2.5)/6,0)*6</f>
        <v>30</v>
      </c>
      <c r="G105" s="93" t="str">
        <f>IFERROR((VLOOKUP(D105,#REF!,9,0)),"")</f>
        <v/>
      </c>
      <c r="H105" s="93" t="str">
        <f>IFERROR((VLOOKUP(D105,#REF!,10,0)),"")</f>
        <v/>
      </c>
      <c r="I105" s="94" t="str">
        <f t="shared" ref="I105:I107" si="201">IFERROR(TRUNC((H105+G105),2),"")</f>
        <v/>
      </c>
      <c r="J105" s="93" t="str">
        <f t="shared" ref="J105:J107" si="202">IFERROR(TRUNC(G105+G105*M105,2),"")</f>
        <v/>
      </c>
      <c r="K105" s="93" t="str">
        <f t="shared" ref="K105:K107" si="203">IFERROR(TRUNC(H105*(1+N105),2),"")</f>
        <v/>
      </c>
      <c r="L105" s="94" t="str">
        <f t="shared" ref="L105:L107" si="204">IFERROR(TRUNC((K105+J105),2),"")</f>
        <v/>
      </c>
      <c r="M105" s="95" t="e">
        <f t="shared" ref="M105:M107" si="205">$X$9</f>
        <v>#REF!</v>
      </c>
      <c r="N105" s="95" t="e">
        <f t="shared" ref="N105:N107" si="206">$X$10</f>
        <v>#REF!</v>
      </c>
      <c r="O105" s="93" t="str">
        <f t="shared" ref="O105:O107" si="207">IFERROR(TRUNC(J105*F105,2),"")</f>
        <v/>
      </c>
      <c r="P105" s="93" t="str">
        <f t="shared" ref="P105:P107" si="208">IFERROR(TRUNC(K105*F105,2),"")</f>
        <v/>
      </c>
      <c r="Q105" s="94" t="str">
        <f t="shared" ref="Q105:Q107" si="209">IFERROR(TRUNC((O105+P105),2),"")</f>
        <v/>
      </c>
      <c r="R105" s="96" t="str">
        <f>IFERROR((Q105/$Q$593),"")</f>
        <v/>
      </c>
      <c r="S105" s="12" t="str">
        <f t="shared" ref="S105" si="210">+A105</f>
        <v>04.09.01</v>
      </c>
      <c r="X105" s="21"/>
      <c r="Y105" s="21"/>
    </row>
    <row r="106" spans="1:25" ht="37.5">
      <c r="A106" s="159" t="s">
        <v>229</v>
      </c>
      <c r="B106" s="170" t="str">
        <f>IFERROR((VLOOKUP(D106,#REF!,7,0)),"")</f>
        <v/>
      </c>
      <c r="C106" s="170" t="str">
        <f>IFERROR((VLOOKUP(D106,#REF!,8,0)),"")</f>
        <v/>
      </c>
      <c r="D106" s="90" t="s">
        <v>230</v>
      </c>
      <c r="E106" s="91" t="s">
        <v>175</v>
      </c>
      <c r="F106" s="92">
        <f>F105</f>
        <v>30</v>
      </c>
      <c r="G106" s="93" t="str">
        <f>IFERROR((VLOOKUP(D106,#REF!,9,0)),"")</f>
        <v/>
      </c>
      <c r="H106" s="93" t="str">
        <f>IFERROR((VLOOKUP(D106,#REF!,10,0)),"")</f>
        <v/>
      </c>
      <c r="I106" s="94" t="str">
        <f t="shared" si="201"/>
        <v/>
      </c>
      <c r="J106" s="93" t="str">
        <f t="shared" si="202"/>
        <v/>
      </c>
      <c r="K106" s="93" t="str">
        <f t="shared" si="203"/>
        <v/>
      </c>
      <c r="L106" s="94" t="str">
        <f t="shared" si="204"/>
        <v/>
      </c>
      <c r="M106" s="95" t="e">
        <f t="shared" si="205"/>
        <v>#REF!</v>
      </c>
      <c r="N106" s="95" t="e">
        <f t="shared" si="206"/>
        <v>#REF!</v>
      </c>
      <c r="O106" s="93" t="str">
        <f t="shared" si="207"/>
        <v/>
      </c>
      <c r="P106" s="93" t="str">
        <f t="shared" si="208"/>
        <v/>
      </c>
      <c r="Q106" s="94" t="str">
        <f t="shared" si="209"/>
        <v/>
      </c>
      <c r="R106" s="96" t="str">
        <f>IFERROR((Q106/$Q$593),"")</f>
        <v/>
      </c>
      <c r="S106" s="12" t="str">
        <f t="shared" si="200"/>
        <v>04.09.02</v>
      </c>
      <c r="X106" s="21"/>
      <c r="Y106" s="21"/>
    </row>
    <row r="107" spans="1:25" ht="62.45">
      <c r="A107" s="159" t="s">
        <v>231</v>
      </c>
      <c r="B107" s="170" t="str">
        <f>IFERROR((VLOOKUP(D107,#REF!,7,0)),"")</f>
        <v/>
      </c>
      <c r="C107" s="170" t="str">
        <f>IFERROR((VLOOKUP(D107,#REF!,8,0)),"")</f>
        <v/>
      </c>
      <c r="D107" s="90" t="s">
        <v>232</v>
      </c>
      <c r="E107" s="91" t="s">
        <v>233</v>
      </c>
      <c r="F107" s="92">
        <f>F106</f>
        <v>30</v>
      </c>
      <c r="G107" s="93" t="str">
        <f>IFERROR((VLOOKUP(D107,#REF!,9,0)),"")</f>
        <v/>
      </c>
      <c r="H107" s="93" t="str">
        <f>IFERROR((VLOOKUP(D107,#REF!,10,0)),"")</f>
        <v/>
      </c>
      <c r="I107" s="94" t="str">
        <f t="shared" si="201"/>
        <v/>
      </c>
      <c r="J107" s="93" t="str">
        <f t="shared" si="202"/>
        <v/>
      </c>
      <c r="K107" s="93" t="str">
        <f t="shared" si="203"/>
        <v/>
      </c>
      <c r="L107" s="94" t="str">
        <f t="shared" si="204"/>
        <v/>
      </c>
      <c r="M107" s="95" t="e">
        <f t="shared" si="205"/>
        <v>#REF!</v>
      </c>
      <c r="N107" s="95" t="e">
        <f t="shared" si="206"/>
        <v>#REF!</v>
      </c>
      <c r="O107" s="93" t="str">
        <f t="shared" si="207"/>
        <v/>
      </c>
      <c r="P107" s="93" t="str">
        <f t="shared" si="208"/>
        <v/>
      </c>
      <c r="Q107" s="94" t="str">
        <f t="shared" si="209"/>
        <v/>
      </c>
      <c r="R107" s="96" t="str">
        <f>IFERROR((Q107/$Q$593),"")</f>
        <v/>
      </c>
      <c r="S107" s="12" t="str">
        <f t="shared" ref="S107" si="211">+A107</f>
        <v>04.09.03</v>
      </c>
      <c r="X107" s="21"/>
      <c r="Y107" s="21"/>
    </row>
    <row r="108" spans="1:25">
      <c r="A108" s="161"/>
      <c r="B108" s="43"/>
      <c r="C108" s="43"/>
      <c r="D108" s="42"/>
      <c r="E108" s="43"/>
      <c r="F108" s="44"/>
      <c r="G108" s="44"/>
      <c r="H108" s="44"/>
      <c r="I108" s="44"/>
      <c r="J108" s="44"/>
      <c r="K108" s="44"/>
      <c r="L108" s="45"/>
      <c r="M108" s="46"/>
      <c r="N108" s="46"/>
      <c r="O108" s="45"/>
      <c r="P108" s="45"/>
      <c r="Q108" s="45"/>
      <c r="R108" s="47"/>
      <c r="S108" s="12">
        <f t="shared" si="0"/>
        <v>0</v>
      </c>
      <c r="X108" s="21"/>
      <c r="Y108" s="21"/>
    </row>
    <row r="109" spans="1:25" ht="12.95">
      <c r="A109" s="162"/>
      <c r="B109" s="49"/>
      <c r="C109" s="49"/>
      <c r="D109" s="48"/>
      <c r="E109" s="49"/>
      <c r="F109" s="21"/>
      <c r="G109" s="21"/>
      <c r="H109" s="21"/>
      <c r="I109" s="21"/>
      <c r="J109" s="21"/>
      <c r="K109" s="21"/>
      <c r="L109" s="34"/>
      <c r="M109" s="34"/>
      <c r="N109" s="34" t="s">
        <v>115</v>
      </c>
      <c r="O109" s="50">
        <f>SUM(O71:O108)</f>
        <v>0</v>
      </c>
      <c r="P109" s="50">
        <f>SUM(P71:P108)</f>
        <v>0</v>
      </c>
      <c r="Q109" s="51">
        <f>SUM(Q71:Q108)</f>
        <v>0</v>
      </c>
      <c r="R109" s="52">
        <f>SUM(R71:R108)</f>
        <v>0</v>
      </c>
      <c r="S109" s="12">
        <f t="shared" si="0"/>
        <v>0</v>
      </c>
      <c r="X109" s="21"/>
      <c r="Y109" s="21"/>
    </row>
    <row r="110" spans="1:25" ht="12.95">
      <c r="A110" s="163"/>
      <c r="B110" s="54"/>
      <c r="C110" s="54"/>
      <c r="D110" s="53"/>
      <c r="E110" s="54"/>
      <c r="F110" s="55"/>
      <c r="G110" s="55"/>
      <c r="H110" s="55"/>
      <c r="I110" s="55"/>
      <c r="J110" s="55"/>
      <c r="K110" s="55"/>
      <c r="L110" s="56"/>
      <c r="M110" s="57"/>
      <c r="N110" s="57"/>
      <c r="O110" s="20"/>
      <c r="P110" s="20"/>
      <c r="Q110" s="57"/>
      <c r="R110" s="58"/>
      <c r="S110" s="12">
        <f t="shared" si="0"/>
        <v>0</v>
      </c>
      <c r="X110" s="21"/>
      <c r="Y110" s="21"/>
    </row>
    <row r="111" spans="1:25" ht="12.95">
      <c r="A111" s="157" t="s">
        <v>12</v>
      </c>
      <c r="B111" s="168"/>
      <c r="C111" s="168"/>
      <c r="D111" s="86" t="s">
        <v>234</v>
      </c>
      <c r="E111" s="86"/>
      <c r="F111" s="87"/>
      <c r="G111" s="86"/>
      <c r="H111" s="86"/>
      <c r="I111" s="86"/>
      <c r="J111" s="86"/>
      <c r="K111" s="86"/>
      <c r="L111" s="86"/>
      <c r="M111" s="88"/>
      <c r="N111" s="88"/>
      <c r="O111" s="86"/>
      <c r="P111" s="86"/>
      <c r="Q111" s="86"/>
      <c r="R111" s="89"/>
      <c r="S111" s="12" t="str">
        <f t="shared" ref="S111:S227" si="212">+A111</f>
        <v>05</v>
      </c>
      <c r="T111" s="13">
        <f>O226</f>
        <v>0</v>
      </c>
      <c r="U111" s="13">
        <f>P226</f>
        <v>0</v>
      </c>
      <c r="V111" s="13">
        <f t="shared" ref="V111" si="213">Q226</f>
        <v>0</v>
      </c>
      <c r="W111" s="21"/>
      <c r="X111" s="21"/>
      <c r="Y111" s="21"/>
    </row>
    <row r="112" spans="1:25" ht="12.95">
      <c r="A112" s="158" t="s">
        <v>235</v>
      </c>
      <c r="B112" s="169"/>
      <c r="C112" s="169"/>
      <c r="D112" s="97" t="s">
        <v>236</v>
      </c>
      <c r="E112" s="97"/>
      <c r="F112" s="98"/>
      <c r="G112" s="97"/>
      <c r="H112" s="97"/>
      <c r="I112" s="97"/>
      <c r="J112" s="97"/>
      <c r="K112" s="97"/>
      <c r="L112" s="97"/>
      <c r="M112" s="99"/>
      <c r="N112" s="99"/>
      <c r="O112" s="97"/>
      <c r="P112" s="97"/>
      <c r="Q112" s="97"/>
      <c r="R112" s="100"/>
      <c r="S112" s="12" t="str">
        <f t="shared" si="212"/>
        <v>05.01</v>
      </c>
      <c r="X112" s="21"/>
      <c r="Y112" s="21"/>
    </row>
    <row r="113" spans="1:25" ht="37.5">
      <c r="A113" s="159" t="s">
        <v>237</v>
      </c>
      <c r="B113" s="170" t="str">
        <f>IFERROR((VLOOKUP(D113,#REF!,7,0)),"")</f>
        <v/>
      </c>
      <c r="C113" s="170" t="str">
        <f>IFERROR((VLOOKUP(D113,#REF!,8,0)),"")</f>
        <v/>
      </c>
      <c r="D113" s="90" t="s">
        <v>238</v>
      </c>
      <c r="E113" s="91" t="s">
        <v>92</v>
      </c>
      <c r="F113" s="92">
        <v>187</v>
      </c>
      <c r="G113" s="93" t="str">
        <f>IFERROR((VLOOKUP(D113,#REF!,9,0)),"")</f>
        <v/>
      </c>
      <c r="H113" s="93" t="str">
        <f>IFERROR((VLOOKUP(D113,#REF!,10,0)),"")</f>
        <v/>
      </c>
      <c r="I113" s="94" t="str">
        <f t="shared" ref="I113:I222" si="214">IFERROR(TRUNC((H113+G113),2),"")</f>
        <v/>
      </c>
      <c r="J113" s="93" t="str">
        <f t="shared" ref="J113:J222" si="215">IFERROR(TRUNC(G113+G113*M113,2),"")</f>
        <v/>
      </c>
      <c r="K113" s="93" t="str">
        <f t="shared" ref="K113:K222" si="216">IFERROR(TRUNC(H113*(1+N113),2),"")</f>
        <v/>
      </c>
      <c r="L113" s="94" t="str">
        <f t="shared" ref="L113:L222" si="217">IFERROR(TRUNC((K113+J113),2),"")</f>
        <v/>
      </c>
      <c r="M113" s="95" t="e">
        <f t="shared" ref="M113:M224" si="218">$X$9</f>
        <v>#REF!</v>
      </c>
      <c r="N113" s="95" t="e">
        <f t="shared" ref="N113:N224" si="219">$X$10</f>
        <v>#REF!</v>
      </c>
      <c r="O113" s="93" t="str">
        <f t="shared" ref="O113:O222" si="220">IFERROR(TRUNC(J113*F113,2),"")</f>
        <v/>
      </c>
      <c r="P113" s="93" t="str">
        <f t="shared" ref="P113:P222" si="221">IFERROR(TRUNC(K113*F113,2),"")</f>
        <v/>
      </c>
      <c r="Q113" s="94" t="str">
        <f t="shared" ref="Q113:Q222" si="222">IFERROR(TRUNC((O113+P113),2),"")</f>
        <v/>
      </c>
      <c r="R113" s="96" t="str">
        <f>IFERROR((Q113/$Q$593),"")</f>
        <v/>
      </c>
      <c r="S113" s="12" t="str">
        <f t="shared" si="212"/>
        <v>05.01.01</v>
      </c>
      <c r="X113" s="21"/>
      <c r="Y113" s="21"/>
    </row>
    <row r="114" spans="1:25" ht="24.95">
      <c r="A114" s="159" t="s">
        <v>239</v>
      </c>
      <c r="B114" s="170" t="str">
        <f>IFERROR((VLOOKUP(D114,#REF!,7,0)),"")</f>
        <v/>
      </c>
      <c r="C114" s="170" t="str">
        <f>IFERROR((VLOOKUP(D114,#REF!,8,0)),"")</f>
        <v/>
      </c>
      <c r="D114" s="90" t="s">
        <v>240</v>
      </c>
      <c r="E114" s="91" t="s">
        <v>198</v>
      </c>
      <c r="F114" s="92">
        <v>2</v>
      </c>
      <c r="G114" s="93" t="str">
        <f>IFERROR((VLOOKUP(D114,#REF!,9,0)),"")</f>
        <v/>
      </c>
      <c r="H114" s="93" t="str">
        <f>IFERROR((VLOOKUP(D114,#REF!,10,0)),"")</f>
        <v/>
      </c>
      <c r="I114" s="94" t="str">
        <f t="shared" ref="I114:I115" si="223">IFERROR(TRUNC((H114+G114),2),"")</f>
        <v/>
      </c>
      <c r="J114" s="93" t="str">
        <f t="shared" ref="J114:J115" si="224">IFERROR(TRUNC(G114+G114*M114,2),"")</f>
        <v/>
      </c>
      <c r="K114" s="93" t="str">
        <f t="shared" ref="K114:K115" si="225">IFERROR(TRUNC(H114*(1+N114),2),"")</f>
        <v/>
      </c>
      <c r="L114" s="94" t="str">
        <f t="shared" ref="L114:L115" si="226">IFERROR(TRUNC((K114+J114),2),"")</f>
        <v/>
      </c>
      <c r="M114" s="95" t="e">
        <f t="shared" si="218"/>
        <v>#REF!</v>
      </c>
      <c r="N114" s="95" t="e">
        <f t="shared" si="219"/>
        <v>#REF!</v>
      </c>
      <c r="O114" s="93" t="str">
        <f t="shared" ref="O114:O115" si="227">IFERROR(TRUNC(J114*F114,2),"")</f>
        <v/>
      </c>
      <c r="P114" s="93" t="str">
        <f t="shared" ref="P114:P115" si="228">IFERROR(TRUNC(K114*F114,2),"")</f>
        <v/>
      </c>
      <c r="Q114" s="94" t="str">
        <f t="shared" ref="Q114:Q115" si="229">IFERROR(TRUNC((O114+P114),2),"")</f>
        <v/>
      </c>
      <c r="R114" s="96" t="str">
        <f>IFERROR((Q114/$Q$593),"")</f>
        <v/>
      </c>
      <c r="S114" s="12" t="str">
        <f t="shared" ref="S114:S115" si="230">+A114</f>
        <v>05.01.02</v>
      </c>
      <c r="X114" s="21"/>
      <c r="Y114" s="21"/>
    </row>
    <row r="115" spans="1:25" ht="50.1">
      <c r="A115" s="159" t="s">
        <v>241</v>
      </c>
      <c r="B115" s="170" t="str">
        <f>IFERROR((VLOOKUP(D115,#REF!,7,0)),"")</f>
        <v/>
      </c>
      <c r="C115" s="170" t="str">
        <f>IFERROR((VLOOKUP(D115,#REF!,8,0)),"")</f>
        <v/>
      </c>
      <c r="D115" s="90" t="s">
        <v>242</v>
      </c>
      <c r="E115" s="91" t="s">
        <v>175</v>
      </c>
      <c r="F115" s="92">
        <f>F113*0.2+F114*2</f>
        <v>41.4</v>
      </c>
      <c r="G115" s="93" t="str">
        <f>IFERROR((VLOOKUP(D115,#REF!,9,0)),"")</f>
        <v/>
      </c>
      <c r="H115" s="93" t="str">
        <f>IFERROR((VLOOKUP(D115,#REF!,10,0)),"")</f>
        <v/>
      </c>
      <c r="I115" s="94" t="str">
        <f t="shared" si="223"/>
        <v/>
      </c>
      <c r="J115" s="93" t="str">
        <f t="shared" si="224"/>
        <v/>
      </c>
      <c r="K115" s="93" t="str">
        <f t="shared" si="225"/>
        <v/>
      </c>
      <c r="L115" s="94" t="str">
        <f t="shared" si="226"/>
        <v/>
      </c>
      <c r="M115" s="95" t="e">
        <f t="shared" si="218"/>
        <v>#REF!</v>
      </c>
      <c r="N115" s="95" t="e">
        <f t="shared" si="219"/>
        <v>#REF!</v>
      </c>
      <c r="O115" s="93" t="str">
        <f t="shared" si="227"/>
        <v/>
      </c>
      <c r="P115" s="93" t="str">
        <f t="shared" si="228"/>
        <v/>
      </c>
      <c r="Q115" s="94" t="str">
        <f t="shared" si="229"/>
        <v/>
      </c>
      <c r="R115" s="96" t="str">
        <f>IFERROR((Q115/$Q$593),"")</f>
        <v/>
      </c>
      <c r="S115" s="12" t="str">
        <f t="shared" si="230"/>
        <v>05.01.03</v>
      </c>
      <c r="X115" s="21"/>
      <c r="Y115" s="21"/>
    </row>
    <row r="116" spans="1:25" ht="12.95">
      <c r="A116" s="158" t="s">
        <v>243</v>
      </c>
      <c r="B116" s="169"/>
      <c r="C116" s="169"/>
      <c r="D116" s="97" t="s">
        <v>244</v>
      </c>
      <c r="E116" s="97"/>
      <c r="F116" s="98"/>
      <c r="G116" s="97"/>
      <c r="H116" s="97"/>
      <c r="I116" s="97"/>
      <c r="J116" s="97"/>
      <c r="K116" s="97"/>
      <c r="L116" s="97"/>
      <c r="M116" s="99"/>
      <c r="N116" s="99"/>
      <c r="O116" s="97"/>
      <c r="P116" s="97"/>
      <c r="Q116" s="97"/>
      <c r="R116" s="100"/>
      <c r="S116" s="12" t="str">
        <f t="shared" ref="S116:S130" si="231">+A116</f>
        <v>05.02</v>
      </c>
      <c r="X116" s="21"/>
      <c r="Y116" s="21"/>
    </row>
    <row r="117" spans="1:25" ht="12.95">
      <c r="A117" s="160" t="s">
        <v>245</v>
      </c>
      <c r="B117" s="171"/>
      <c r="C117" s="171"/>
      <c r="D117" s="144" t="s">
        <v>246</v>
      </c>
      <c r="E117" s="97"/>
      <c r="F117" s="98"/>
      <c r="G117" s="97"/>
      <c r="H117" s="97"/>
      <c r="I117" s="97"/>
      <c r="J117" s="97"/>
      <c r="K117" s="97"/>
      <c r="L117" s="97"/>
      <c r="M117" s="99"/>
      <c r="N117" s="99"/>
      <c r="O117" s="97"/>
      <c r="P117" s="97"/>
      <c r="Q117" s="97"/>
      <c r="R117" s="100"/>
      <c r="S117" s="12" t="str">
        <f t="shared" ref="S117" si="232">+A117</f>
        <v>05.02.01</v>
      </c>
      <c r="X117" s="21"/>
      <c r="Y117" s="21"/>
    </row>
    <row r="118" spans="1:25" ht="12.95">
      <c r="A118" s="164" t="s">
        <v>247</v>
      </c>
      <c r="B118" s="172"/>
      <c r="C118" s="172"/>
      <c r="D118" s="149" t="s">
        <v>248</v>
      </c>
      <c r="E118" s="149"/>
      <c r="F118" s="150"/>
      <c r="G118" s="149"/>
      <c r="H118" s="149"/>
      <c r="I118" s="149"/>
      <c r="J118" s="149"/>
      <c r="K118" s="149"/>
      <c r="L118" s="149"/>
      <c r="M118" s="151"/>
      <c r="N118" s="151"/>
      <c r="O118" s="149"/>
      <c r="P118" s="149"/>
      <c r="Q118" s="149"/>
      <c r="R118" s="152"/>
      <c r="S118" s="12" t="str">
        <f t="shared" ref="S118" si="233">+A118</f>
        <v>05.02.01.01</v>
      </c>
      <c r="X118" s="21"/>
      <c r="Y118" s="21"/>
    </row>
    <row r="119" spans="1:25" ht="24.95">
      <c r="A119" s="159" t="s">
        <v>249</v>
      </c>
      <c r="B119" s="170" t="str">
        <f>IFERROR((VLOOKUP(D119,#REF!,7,0)),"")</f>
        <v/>
      </c>
      <c r="C119" s="170" t="str">
        <f>IFERROR((VLOOKUP(D119,#REF!,8,0)),"")</f>
        <v/>
      </c>
      <c r="D119" s="90" t="s">
        <v>250</v>
      </c>
      <c r="E119" s="91" t="s">
        <v>74</v>
      </c>
      <c r="F119" s="92">
        <v>8</v>
      </c>
      <c r="G119" s="93" t="str">
        <f>IFERROR((VLOOKUP(D119,#REF!,9,0)),"")</f>
        <v/>
      </c>
      <c r="H119" s="93" t="str">
        <f>IFERROR((VLOOKUP(D119,#REF!,10,0)),"")</f>
        <v/>
      </c>
      <c r="I119" s="94" t="str">
        <f t="shared" ref="I119" si="234">IFERROR(TRUNC((H119+G119),2),"")</f>
        <v/>
      </c>
      <c r="J119" s="93" t="str">
        <f t="shared" ref="J119" si="235">IFERROR(TRUNC(G119+G119*M119,2),"")</f>
        <v/>
      </c>
      <c r="K119" s="93" t="str">
        <f t="shared" ref="K119" si="236">IFERROR(TRUNC(H119*(1+N119),2),"")</f>
        <v/>
      </c>
      <c r="L119" s="94" t="str">
        <f t="shared" ref="L119" si="237">IFERROR(TRUNC((K119+J119),2),"")</f>
        <v/>
      </c>
      <c r="M119" s="95" t="e">
        <f t="shared" ref="M119:M214" si="238">$X$9</f>
        <v>#REF!</v>
      </c>
      <c r="N119" s="95" t="e">
        <f t="shared" ref="N119:N214" si="239">$X$10</f>
        <v>#REF!</v>
      </c>
      <c r="O119" s="93" t="str">
        <f t="shared" ref="O119" si="240">IFERROR(TRUNC(J119*F119,2),"")</f>
        <v/>
      </c>
      <c r="P119" s="93" t="str">
        <f t="shared" ref="P119" si="241">IFERROR(TRUNC(K119*F119,2),"")</f>
        <v/>
      </c>
      <c r="Q119" s="94" t="str">
        <f t="shared" ref="Q119" si="242">IFERROR(TRUNC((O119+P119),2),"")</f>
        <v/>
      </c>
      <c r="R119" s="96" t="str">
        <f>IFERROR((Q119/$Q$593),"")</f>
        <v/>
      </c>
      <c r="S119" s="12" t="str">
        <f t="shared" ref="S119" si="243">+A119</f>
        <v>05.02.01.01.01</v>
      </c>
      <c r="X119" s="21"/>
      <c r="Y119" s="21"/>
    </row>
    <row r="120" spans="1:25" ht="12.95">
      <c r="A120" s="164" t="s">
        <v>251</v>
      </c>
      <c r="B120" s="172"/>
      <c r="C120" s="172"/>
      <c r="D120" s="149" t="s">
        <v>252</v>
      </c>
      <c r="E120" s="149"/>
      <c r="F120" s="150"/>
      <c r="G120" s="149"/>
      <c r="H120" s="149"/>
      <c r="I120" s="149"/>
      <c r="J120" s="149"/>
      <c r="K120" s="149"/>
      <c r="L120" s="149"/>
      <c r="M120" s="151"/>
      <c r="N120" s="151"/>
      <c r="O120" s="149"/>
      <c r="P120" s="149"/>
      <c r="Q120" s="149"/>
      <c r="R120" s="152"/>
      <c r="S120" s="12" t="str">
        <f t="shared" ref="S120:S121" si="244">+A120</f>
        <v>05.02.01.02</v>
      </c>
      <c r="X120" s="21"/>
      <c r="Y120" s="21"/>
    </row>
    <row r="121" spans="1:25" ht="24.95">
      <c r="A121" s="159" t="s">
        <v>253</v>
      </c>
      <c r="B121" s="170" t="str">
        <f>IFERROR((VLOOKUP(D121,#REF!,7,0)),"")</f>
        <v/>
      </c>
      <c r="C121" s="170" t="str">
        <f>IFERROR((VLOOKUP(D121,#REF!,8,0)),"")</f>
        <v/>
      </c>
      <c r="D121" s="90" t="s">
        <v>254</v>
      </c>
      <c r="E121" s="91" t="s">
        <v>74</v>
      </c>
      <c r="F121" s="92">
        <v>1</v>
      </c>
      <c r="G121" s="93" t="str">
        <f>IFERROR((VLOOKUP(D121,#REF!,9,0)),"")</f>
        <v/>
      </c>
      <c r="H121" s="93" t="str">
        <f>IFERROR((VLOOKUP(D121,#REF!,10,0)),"")</f>
        <v/>
      </c>
      <c r="I121" s="94" t="str">
        <f t="shared" ref="I121" si="245">IFERROR(TRUNC((H121+G121),2),"")</f>
        <v/>
      </c>
      <c r="J121" s="93" t="str">
        <f t="shared" ref="J121" si="246">IFERROR(TRUNC(G121+G121*M121,2),"")</f>
        <v/>
      </c>
      <c r="K121" s="93" t="str">
        <f t="shared" ref="K121" si="247">IFERROR(TRUNC(H121*(1+N121),2),"")</f>
        <v/>
      </c>
      <c r="L121" s="94" t="str">
        <f t="shared" ref="L121" si="248">IFERROR(TRUNC((K121+J121),2),"")</f>
        <v/>
      </c>
      <c r="M121" s="95" t="e">
        <f t="shared" si="238"/>
        <v>#REF!</v>
      </c>
      <c r="N121" s="95" t="e">
        <f t="shared" si="239"/>
        <v>#REF!</v>
      </c>
      <c r="O121" s="93" t="str">
        <f t="shared" ref="O121" si="249">IFERROR(TRUNC(J121*F121,2),"")</f>
        <v/>
      </c>
      <c r="P121" s="93" t="str">
        <f t="shared" ref="P121" si="250">IFERROR(TRUNC(K121*F121,2),"")</f>
        <v/>
      </c>
      <c r="Q121" s="94" t="str">
        <f t="shared" ref="Q121" si="251">IFERROR(TRUNC((O121+P121),2),"")</f>
        <v/>
      </c>
      <c r="R121" s="96" t="str">
        <f>IFERROR((Q121/$Q$593),"")</f>
        <v/>
      </c>
      <c r="S121" s="12" t="str">
        <f t="shared" si="244"/>
        <v>05.02.01.02.01</v>
      </c>
      <c r="X121" s="21"/>
      <c r="Y121" s="21"/>
    </row>
    <row r="122" spans="1:25" ht="37.5">
      <c r="A122" s="159" t="s">
        <v>255</v>
      </c>
      <c r="B122" s="170" t="str">
        <f>IFERROR((VLOOKUP(D122,#REF!,7,0)),"")</f>
        <v/>
      </c>
      <c r="C122" s="170" t="str">
        <f>IFERROR((VLOOKUP(D122,#REF!,8,0)),"")</f>
        <v/>
      </c>
      <c r="D122" s="90" t="s">
        <v>256</v>
      </c>
      <c r="E122" s="91" t="s">
        <v>157</v>
      </c>
      <c r="F122" s="92">
        <f>3.3*8</f>
        <v>26.4</v>
      </c>
      <c r="G122" s="93" t="str">
        <f>IFERROR((VLOOKUP(D122,#REF!,9,0)),"")</f>
        <v/>
      </c>
      <c r="H122" s="93" t="str">
        <f>IFERROR((VLOOKUP(D122,#REF!,10,0)),"")</f>
        <v/>
      </c>
      <c r="I122" s="94" t="str">
        <f t="shared" ref="I122:I129" si="252">IFERROR(TRUNC((H122+G122),2),"")</f>
        <v/>
      </c>
      <c r="J122" s="93" t="str">
        <f t="shared" ref="J122:J129" si="253">IFERROR(TRUNC(G122+G122*M122,2),"")</f>
        <v/>
      </c>
      <c r="K122" s="93" t="str">
        <f t="shared" ref="K122:K129" si="254">IFERROR(TRUNC(H122*(1+N122),2),"")</f>
        <v/>
      </c>
      <c r="L122" s="94" t="str">
        <f t="shared" ref="L122:L129" si="255">IFERROR(TRUNC((K122+J122),2),"")</f>
        <v/>
      </c>
      <c r="M122" s="95" t="e">
        <f t="shared" si="238"/>
        <v>#REF!</v>
      </c>
      <c r="N122" s="95" t="e">
        <f t="shared" si="239"/>
        <v>#REF!</v>
      </c>
      <c r="O122" s="93" t="str">
        <f t="shared" ref="O122:O129" si="256">IFERROR(TRUNC(J122*F122,2),"")</f>
        <v/>
      </c>
      <c r="P122" s="93" t="str">
        <f t="shared" ref="P122:P129" si="257">IFERROR(TRUNC(K122*F122,2),"")</f>
        <v/>
      </c>
      <c r="Q122" s="94" t="str">
        <f t="shared" ref="Q122:Q129" si="258">IFERROR(TRUNC((O122+P122),2),"")</f>
        <v/>
      </c>
      <c r="R122" s="96" t="str">
        <f>IFERROR((Q122/$Q$593),"")</f>
        <v/>
      </c>
      <c r="S122" s="12" t="str">
        <f t="shared" si="231"/>
        <v>05.02.01.02.02</v>
      </c>
      <c r="X122" s="21"/>
      <c r="Y122" s="21"/>
    </row>
    <row r="123" spans="1:25" ht="50.1">
      <c r="A123" s="159" t="s">
        <v>257</v>
      </c>
      <c r="B123" s="170" t="str">
        <f>IFERROR((VLOOKUP(D123,#REF!,7,0)),"")</f>
        <v/>
      </c>
      <c r="C123" s="170" t="str">
        <f>IFERROR((VLOOKUP(D123,#REF!,8,0)),"")</f>
        <v/>
      </c>
      <c r="D123" s="90" t="s">
        <v>242</v>
      </c>
      <c r="E123" s="91" t="s">
        <v>175</v>
      </c>
      <c r="F123" s="92">
        <f>F122*(PI()*((15/100)^2))</f>
        <v>1.8661060362323372</v>
      </c>
      <c r="G123" s="93" t="str">
        <f>IFERROR((VLOOKUP(D123,#REF!,9,0)),"")</f>
        <v/>
      </c>
      <c r="H123" s="93" t="str">
        <f>IFERROR((VLOOKUP(D123,#REF!,10,0)),"")</f>
        <v/>
      </c>
      <c r="I123" s="94" t="str">
        <f t="shared" si="252"/>
        <v/>
      </c>
      <c r="J123" s="93" t="str">
        <f t="shared" si="253"/>
        <v/>
      </c>
      <c r="K123" s="93" t="str">
        <f t="shared" si="254"/>
        <v/>
      </c>
      <c r="L123" s="94" t="str">
        <f t="shared" si="255"/>
        <v/>
      </c>
      <c r="M123" s="95" t="e">
        <f t="shared" si="238"/>
        <v>#REF!</v>
      </c>
      <c r="N123" s="95" t="e">
        <f t="shared" si="239"/>
        <v>#REF!</v>
      </c>
      <c r="O123" s="93" t="str">
        <f t="shared" si="256"/>
        <v/>
      </c>
      <c r="P123" s="93" t="str">
        <f t="shared" si="257"/>
        <v/>
      </c>
      <c r="Q123" s="94" t="str">
        <f t="shared" si="258"/>
        <v/>
      </c>
      <c r="R123" s="96" t="str">
        <f>IFERROR((Q123/$Q$593),"")</f>
        <v/>
      </c>
      <c r="S123" s="12" t="str">
        <f t="shared" si="231"/>
        <v>05.02.01.02.03</v>
      </c>
      <c r="X123" s="21"/>
      <c r="Y123" s="21"/>
    </row>
    <row r="124" spans="1:25" ht="12.95">
      <c r="A124" s="164" t="s">
        <v>258</v>
      </c>
      <c r="B124" s="172"/>
      <c r="C124" s="172"/>
      <c r="D124" s="149" t="s">
        <v>259</v>
      </c>
      <c r="E124" s="149"/>
      <c r="F124" s="150"/>
      <c r="G124" s="149"/>
      <c r="H124" s="149"/>
      <c r="I124" s="149"/>
      <c r="J124" s="149"/>
      <c r="K124" s="149"/>
      <c r="L124" s="149"/>
      <c r="M124" s="151"/>
      <c r="N124" s="151"/>
      <c r="O124" s="149"/>
      <c r="P124" s="149"/>
      <c r="Q124" s="149"/>
      <c r="R124" s="152"/>
      <c r="S124" s="12" t="str">
        <f t="shared" si="231"/>
        <v>05.02.01.03</v>
      </c>
      <c r="X124" s="21"/>
      <c r="Y124" s="21"/>
    </row>
    <row r="125" spans="1:25" ht="50.1">
      <c r="A125" s="159" t="s">
        <v>260</v>
      </c>
      <c r="B125" s="170" t="str">
        <f>IFERROR((VLOOKUP(D125,#REF!,7,0)),"")</f>
        <v/>
      </c>
      <c r="C125" s="170" t="str">
        <f>IFERROR((VLOOKUP(D125,#REF!,8,0)),"")</f>
        <v/>
      </c>
      <c r="D125" s="90" t="s">
        <v>261</v>
      </c>
      <c r="E125" s="91" t="s">
        <v>262</v>
      </c>
      <c r="F125" s="92">
        <f>3.9*8</f>
        <v>31.2</v>
      </c>
      <c r="G125" s="93" t="str">
        <f>IFERROR((VLOOKUP(D125,#REF!,9,0)),"")</f>
        <v/>
      </c>
      <c r="H125" s="93" t="str">
        <f>IFERROR((VLOOKUP(D125,#REF!,10,0)),"")</f>
        <v/>
      </c>
      <c r="I125" s="94" t="str">
        <f t="shared" si="252"/>
        <v/>
      </c>
      <c r="J125" s="93" t="str">
        <f t="shared" si="253"/>
        <v/>
      </c>
      <c r="K125" s="93" t="str">
        <f t="shared" si="254"/>
        <v/>
      </c>
      <c r="L125" s="94" t="str">
        <f t="shared" si="255"/>
        <v/>
      </c>
      <c r="M125" s="95" t="e">
        <f t="shared" si="238"/>
        <v>#REF!</v>
      </c>
      <c r="N125" s="95" t="e">
        <f t="shared" si="239"/>
        <v>#REF!</v>
      </c>
      <c r="O125" s="93" t="str">
        <f t="shared" si="256"/>
        <v/>
      </c>
      <c r="P125" s="93" t="str">
        <f t="shared" si="257"/>
        <v/>
      </c>
      <c r="Q125" s="94" t="str">
        <f t="shared" si="258"/>
        <v/>
      </c>
      <c r="R125" s="96" t="str">
        <f>IFERROR((Q125/$Q$593),"")</f>
        <v/>
      </c>
      <c r="S125" s="12" t="str">
        <f t="shared" si="231"/>
        <v>05.02.01.03.01</v>
      </c>
      <c r="X125" s="21"/>
      <c r="Y125" s="21"/>
    </row>
    <row r="126" spans="1:25" ht="50.1">
      <c r="A126" s="159" t="s">
        <v>263</v>
      </c>
      <c r="B126" s="170" t="str">
        <f>IFERROR((VLOOKUP(D126,#REF!,7,0)),"")</f>
        <v/>
      </c>
      <c r="C126" s="170" t="str">
        <f>IFERROR((VLOOKUP(D126,#REF!,8,0)),"")</f>
        <v/>
      </c>
      <c r="D126" s="90" t="s">
        <v>264</v>
      </c>
      <c r="E126" s="91" t="s">
        <v>262</v>
      </c>
      <c r="F126" s="92">
        <f>12.2*8</f>
        <v>97.6</v>
      </c>
      <c r="G126" s="93" t="str">
        <f>IFERROR((VLOOKUP(D126,#REF!,9,0)),"")</f>
        <v/>
      </c>
      <c r="H126" s="93" t="str">
        <f>IFERROR((VLOOKUP(D126,#REF!,10,0)),"")</f>
        <v/>
      </c>
      <c r="I126" s="94" t="str">
        <f t="shared" si="252"/>
        <v/>
      </c>
      <c r="J126" s="93" t="str">
        <f t="shared" si="253"/>
        <v/>
      </c>
      <c r="K126" s="93" t="str">
        <f t="shared" si="254"/>
        <v/>
      </c>
      <c r="L126" s="94" t="str">
        <f t="shared" si="255"/>
        <v/>
      </c>
      <c r="M126" s="95" t="e">
        <f t="shared" si="238"/>
        <v>#REF!</v>
      </c>
      <c r="N126" s="95" t="e">
        <f t="shared" si="239"/>
        <v>#REF!</v>
      </c>
      <c r="O126" s="93" t="str">
        <f t="shared" si="256"/>
        <v/>
      </c>
      <c r="P126" s="93" t="str">
        <f t="shared" si="257"/>
        <v/>
      </c>
      <c r="Q126" s="94" t="str">
        <f t="shared" si="258"/>
        <v/>
      </c>
      <c r="R126" s="96" t="str">
        <f>IFERROR((Q126/$Q$593),"")</f>
        <v/>
      </c>
      <c r="S126" s="12" t="str">
        <f t="shared" si="231"/>
        <v>05.02.01.03.02</v>
      </c>
      <c r="X126" s="21"/>
      <c r="Y126" s="21"/>
    </row>
    <row r="127" spans="1:25" ht="12.95">
      <c r="A127" s="164" t="s">
        <v>265</v>
      </c>
      <c r="B127" s="172"/>
      <c r="C127" s="172"/>
      <c r="D127" s="149" t="s">
        <v>266</v>
      </c>
      <c r="E127" s="149"/>
      <c r="F127" s="150"/>
      <c r="G127" s="149"/>
      <c r="H127" s="149"/>
      <c r="I127" s="149"/>
      <c r="J127" s="149"/>
      <c r="K127" s="149"/>
      <c r="L127" s="149"/>
      <c r="M127" s="151"/>
      <c r="N127" s="151"/>
      <c r="O127" s="149"/>
      <c r="P127" s="149"/>
      <c r="Q127" s="149"/>
      <c r="R127" s="152"/>
      <c r="S127" s="12" t="str">
        <f t="shared" ref="S127" si="259">+A127</f>
        <v>05.02.01.04</v>
      </c>
      <c r="X127" s="21"/>
      <c r="Y127" s="21"/>
    </row>
    <row r="128" spans="1:25" ht="75">
      <c r="A128" s="159" t="s">
        <v>267</v>
      </c>
      <c r="B128" s="170" t="str">
        <f>IFERROR((VLOOKUP(D128,#REF!,7,0)),"")</f>
        <v/>
      </c>
      <c r="C128" s="170" t="str">
        <f>IFERROR((VLOOKUP(D128,#REF!,8,0)),"")</f>
        <v/>
      </c>
      <c r="D128" s="90" t="s">
        <v>268</v>
      </c>
      <c r="E128" s="91" t="s">
        <v>175</v>
      </c>
      <c r="F128" s="92">
        <f>F122*(PI()*((15/100)^2))</f>
        <v>1.8661060362323372</v>
      </c>
      <c r="G128" s="93" t="str">
        <f>IFERROR((VLOOKUP(D128,#REF!,9,0)),"")</f>
        <v/>
      </c>
      <c r="H128" s="93" t="str">
        <f>IFERROR((VLOOKUP(D128,#REF!,10,0)),"")</f>
        <v/>
      </c>
      <c r="I128" s="94" t="str">
        <f t="shared" si="252"/>
        <v/>
      </c>
      <c r="J128" s="93" t="str">
        <f t="shared" si="253"/>
        <v/>
      </c>
      <c r="K128" s="93" t="str">
        <f t="shared" si="254"/>
        <v/>
      </c>
      <c r="L128" s="94" t="str">
        <f t="shared" si="255"/>
        <v/>
      </c>
      <c r="M128" s="95" t="e">
        <f t="shared" si="238"/>
        <v>#REF!</v>
      </c>
      <c r="N128" s="95" t="e">
        <f t="shared" si="239"/>
        <v>#REF!</v>
      </c>
      <c r="O128" s="93" t="str">
        <f t="shared" si="256"/>
        <v/>
      </c>
      <c r="P128" s="93" t="str">
        <f t="shared" si="257"/>
        <v/>
      </c>
      <c r="Q128" s="94" t="str">
        <f t="shared" si="258"/>
        <v/>
      </c>
      <c r="R128" s="96" t="str">
        <f>IFERROR((Q128/$Q$593),"")</f>
        <v/>
      </c>
      <c r="S128" s="12" t="str">
        <f t="shared" si="231"/>
        <v>05.02.01.04.01</v>
      </c>
      <c r="X128" s="21"/>
      <c r="Y128" s="21"/>
    </row>
    <row r="129" spans="1:25" ht="62.45">
      <c r="A129" s="159" t="s">
        <v>269</v>
      </c>
      <c r="B129" s="170" t="str">
        <f>IFERROR((VLOOKUP(D129,#REF!,7,0)),"")</f>
        <v/>
      </c>
      <c r="C129" s="170" t="str">
        <f>IFERROR((VLOOKUP(D129,#REF!,8,0)),"")</f>
        <v/>
      </c>
      <c r="D129" s="90" t="s">
        <v>270</v>
      </c>
      <c r="E129" s="91" t="s">
        <v>175</v>
      </c>
      <c r="F129" s="92">
        <f>F128</f>
        <v>1.8661060362323372</v>
      </c>
      <c r="G129" s="93" t="str">
        <f>IFERROR((VLOOKUP(D129,#REF!,9,0)),"")</f>
        <v/>
      </c>
      <c r="H129" s="93" t="str">
        <f>IFERROR((VLOOKUP(D129,#REF!,10,0)),"")</f>
        <v/>
      </c>
      <c r="I129" s="94" t="str">
        <f t="shared" si="252"/>
        <v/>
      </c>
      <c r="J129" s="93" t="str">
        <f t="shared" si="253"/>
        <v/>
      </c>
      <c r="K129" s="93" t="str">
        <f t="shared" si="254"/>
        <v/>
      </c>
      <c r="L129" s="94" t="str">
        <f t="shared" si="255"/>
        <v/>
      </c>
      <c r="M129" s="95" t="e">
        <f t="shared" si="218"/>
        <v>#REF!</v>
      </c>
      <c r="N129" s="95" t="e">
        <f t="shared" si="219"/>
        <v>#REF!</v>
      </c>
      <c r="O129" s="93" t="str">
        <f t="shared" si="256"/>
        <v/>
      </c>
      <c r="P129" s="93" t="str">
        <f t="shared" si="257"/>
        <v/>
      </c>
      <c r="Q129" s="94" t="str">
        <f t="shared" si="258"/>
        <v/>
      </c>
      <c r="R129" s="96" t="str">
        <f>IFERROR((Q129/$Q$593),"")</f>
        <v/>
      </c>
      <c r="S129" s="12" t="str">
        <f t="shared" si="231"/>
        <v>05.02.01.04.02</v>
      </c>
      <c r="X129" s="21"/>
      <c r="Y129" s="21"/>
    </row>
    <row r="130" spans="1:25" ht="12.95">
      <c r="A130" s="164" t="s">
        <v>271</v>
      </c>
      <c r="B130" s="172"/>
      <c r="C130" s="172"/>
      <c r="D130" s="149" t="s">
        <v>272</v>
      </c>
      <c r="E130" s="149"/>
      <c r="F130" s="150"/>
      <c r="G130" s="149"/>
      <c r="H130" s="149"/>
      <c r="I130" s="149"/>
      <c r="J130" s="149"/>
      <c r="K130" s="149"/>
      <c r="L130" s="149"/>
      <c r="M130" s="151"/>
      <c r="N130" s="151"/>
      <c r="O130" s="149"/>
      <c r="P130" s="149"/>
      <c r="Q130" s="149"/>
      <c r="R130" s="152"/>
      <c r="S130" s="12" t="str">
        <f t="shared" si="231"/>
        <v>05.02.01.05</v>
      </c>
      <c r="X130" s="21"/>
      <c r="Y130" s="21"/>
    </row>
    <row r="131" spans="1:25" ht="24.95">
      <c r="A131" s="159" t="s">
        <v>273</v>
      </c>
      <c r="B131" s="170" t="str">
        <f>IFERROR((VLOOKUP(D131,#REF!,7,0)),"")</f>
        <v/>
      </c>
      <c r="C131" s="170" t="str">
        <f>IFERROR((VLOOKUP(D131,#REF!,8,0)),"")</f>
        <v/>
      </c>
      <c r="D131" s="90" t="s">
        <v>274</v>
      </c>
      <c r="E131" s="91" t="s">
        <v>74</v>
      </c>
      <c r="F131" s="92">
        <v>8</v>
      </c>
      <c r="G131" s="93" t="str">
        <f>IFERROR((VLOOKUP(D131,#REF!,9,0)),"")</f>
        <v/>
      </c>
      <c r="H131" s="93" t="str">
        <f>IFERROR((VLOOKUP(D131,#REF!,10,0)),"")</f>
        <v/>
      </c>
      <c r="I131" s="94" t="str">
        <f t="shared" ref="I131:I139" si="260">IFERROR(TRUNC((H131+G131),2),"")</f>
        <v/>
      </c>
      <c r="J131" s="93" t="str">
        <f t="shared" ref="J131:J139" si="261">IFERROR(TRUNC(G131+G131*M131,2),"")</f>
        <v/>
      </c>
      <c r="K131" s="93" t="str">
        <f t="shared" ref="K131:K139" si="262">IFERROR(TRUNC(H131*(1+N131),2),"")</f>
        <v/>
      </c>
      <c r="L131" s="94" t="str">
        <f t="shared" ref="L131:L139" si="263">IFERROR(TRUNC((K131+J131),2),"")</f>
        <v/>
      </c>
      <c r="M131" s="95" t="e">
        <f t="shared" si="238"/>
        <v>#REF!</v>
      </c>
      <c r="N131" s="95" t="e">
        <f t="shared" si="239"/>
        <v>#REF!</v>
      </c>
      <c r="O131" s="93" t="str">
        <f t="shared" ref="O131:O139" si="264">IFERROR(TRUNC(J131*F131,2),"")</f>
        <v/>
      </c>
      <c r="P131" s="93" t="str">
        <f t="shared" ref="P131:P139" si="265">IFERROR(TRUNC(K131*F131,2),"")</f>
        <v/>
      </c>
      <c r="Q131" s="94" t="str">
        <f t="shared" ref="Q131:Q139" si="266">IFERROR(TRUNC((O131+P131),2),"")</f>
        <v/>
      </c>
      <c r="R131" s="96" t="str">
        <f>IFERROR((Q131/$Q$593),"")</f>
        <v/>
      </c>
      <c r="S131" s="12" t="str">
        <f t="shared" ref="S131:S143" si="267">+A131</f>
        <v>05.02.01.05.01</v>
      </c>
      <c r="X131" s="21"/>
      <c r="Y131" s="21"/>
    </row>
    <row r="132" spans="1:25" ht="12.95">
      <c r="A132" s="160" t="s">
        <v>275</v>
      </c>
      <c r="B132" s="171"/>
      <c r="C132" s="171"/>
      <c r="D132" s="144" t="s">
        <v>276</v>
      </c>
      <c r="E132" s="97"/>
      <c r="F132" s="98"/>
      <c r="G132" s="97"/>
      <c r="H132" s="97"/>
      <c r="I132" s="97"/>
      <c r="J132" s="97"/>
      <c r="K132" s="97"/>
      <c r="L132" s="97"/>
      <c r="M132" s="99"/>
      <c r="N132" s="99"/>
      <c r="O132" s="97"/>
      <c r="P132" s="97"/>
      <c r="Q132" s="97"/>
      <c r="R132" s="100"/>
      <c r="S132" s="12" t="str">
        <f t="shared" si="267"/>
        <v>05.02.02</v>
      </c>
      <c r="X132" s="21"/>
      <c r="Y132" s="21"/>
    </row>
    <row r="133" spans="1:25" ht="12.95">
      <c r="A133" s="164" t="s">
        <v>277</v>
      </c>
      <c r="B133" s="172"/>
      <c r="C133" s="172"/>
      <c r="D133" s="149" t="s">
        <v>278</v>
      </c>
      <c r="E133" s="149"/>
      <c r="F133" s="150"/>
      <c r="G133" s="149"/>
      <c r="H133" s="149"/>
      <c r="I133" s="149"/>
      <c r="J133" s="149"/>
      <c r="K133" s="149"/>
      <c r="L133" s="149"/>
      <c r="M133" s="151"/>
      <c r="N133" s="151"/>
      <c r="O133" s="149"/>
      <c r="P133" s="149"/>
      <c r="Q133" s="149"/>
      <c r="R133" s="152"/>
      <c r="S133" s="12" t="str">
        <f t="shared" si="267"/>
        <v>05.02.02.01</v>
      </c>
      <c r="X133" s="21"/>
      <c r="Y133" s="21"/>
    </row>
    <row r="134" spans="1:25" ht="12.95">
      <c r="A134" s="159" t="s">
        <v>279</v>
      </c>
      <c r="B134" s="170" t="str">
        <f>IFERROR((VLOOKUP(D134,#REF!,7,0)),"")</f>
        <v/>
      </c>
      <c r="C134" s="170" t="str">
        <f>IFERROR((VLOOKUP(D134,#REF!,8,0)),"")</f>
        <v/>
      </c>
      <c r="D134" s="90" t="s">
        <v>280</v>
      </c>
      <c r="E134" s="91" t="s">
        <v>175</v>
      </c>
      <c r="F134" s="92">
        <f>1.3*1.3*8*0.45+(4*3*3+(3.85+1.7)*4)*1.2*0.5</f>
        <v>41.004000000000005</v>
      </c>
      <c r="G134" s="93" t="str">
        <f>IFERROR((VLOOKUP(D134,#REF!,9,0)),"")</f>
        <v/>
      </c>
      <c r="H134" s="93" t="str">
        <f>IFERROR((VLOOKUP(D134,#REF!,10,0)),"")</f>
        <v/>
      </c>
      <c r="I134" s="94" t="str">
        <f t="shared" ref="I134" si="268">IFERROR(TRUNC((H134+G134),2),"")</f>
        <v/>
      </c>
      <c r="J134" s="93" t="str">
        <f t="shared" ref="J134" si="269">IFERROR(TRUNC(G134+G134*M134,2),"")</f>
        <v/>
      </c>
      <c r="K134" s="93" t="str">
        <f t="shared" ref="K134" si="270">IFERROR(TRUNC(H134*(1+N134),2),"")</f>
        <v/>
      </c>
      <c r="L134" s="94" t="str">
        <f t="shared" ref="L134" si="271">IFERROR(TRUNC((K134+J134),2),"")</f>
        <v/>
      </c>
      <c r="M134" s="95" t="e">
        <f t="shared" si="238"/>
        <v>#REF!</v>
      </c>
      <c r="N134" s="95" t="e">
        <f t="shared" si="239"/>
        <v>#REF!</v>
      </c>
      <c r="O134" s="93" t="str">
        <f t="shared" ref="O134" si="272">IFERROR(TRUNC(J134*F134,2),"")</f>
        <v/>
      </c>
      <c r="P134" s="93" t="str">
        <f t="shared" ref="P134" si="273">IFERROR(TRUNC(K134*F134,2),"")</f>
        <v/>
      </c>
      <c r="Q134" s="94" t="str">
        <f t="shared" ref="Q134" si="274">IFERROR(TRUNC((O134+P134),2),"")</f>
        <v/>
      </c>
      <c r="R134" s="96" t="str">
        <f>IFERROR((Q134/$Q$593),"")</f>
        <v/>
      </c>
      <c r="S134" s="12" t="str">
        <f t="shared" si="267"/>
        <v>05.02.02.01.01</v>
      </c>
      <c r="X134" s="21"/>
      <c r="Y134" s="21"/>
    </row>
    <row r="135" spans="1:25" ht="50.1">
      <c r="A135" s="159" t="s">
        <v>281</v>
      </c>
      <c r="B135" s="170" t="str">
        <f>IFERROR((VLOOKUP(D135,#REF!,7,0)),"")</f>
        <v/>
      </c>
      <c r="C135" s="170" t="str">
        <f>IFERROR((VLOOKUP(D135,#REF!,8,0)),"")</f>
        <v/>
      </c>
      <c r="D135" s="90" t="s">
        <v>242</v>
      </c>
      <c r="E135" s="91" t="s">
        <v>175</v>
      </c>
      <c r="F135" s="92">
        <f>0.8*0.8*0.45*8+(4*3*3+(3.85+1.7)*4)*0.2*0.5</f>
        <v>8.1240000000000006</v>
      </c>
      <c r="G135" s="93" t="str">
        <f>IFERROR((VLOOKUP(D135,#REF!,9,0)),"")</f>
        <v/>
      </c>
      <c r="H135" s="93" t="str">
        <f>IFERROR((VLOOKUP(D135,#REF!,10,0)),"")</f>
        <v/>
      </c>
      <c r="I135" s="94" t="str">
        <f t="shared" si="260"/>
        <v/>
      </c>
      <c r="J135" s="93" t="str">
        <f t="shared" si="261"/>
        <v/>
      </c>
      <c r="K135" s="93" t="str">
        <f t="shared" si="262"/>
        <v/>
      </c>
      <c r="L135" s="94" t="str">
        <f t="shared" si="263"/>
        <v/>
      </c>
      <c r="M135" s="95" t="e">
        <f t="shared" si="238"/>
        <v>#REF!</v>
      </c>
      <c r="N135" s="95" t="e">
        <f t="shared" si="239"/>
        <v>#REF!</v>
      </c>
      <c r="O135" s="93" t="str">
        <f t="shared" si="264"/>
        <v/>
      </c>
      <c r="P135" s="93" t="str">
        <f t="shared" si="265"/>
        <v/>
      </c>
      <c r="Q135" s="94" t="str">
        <f t="shared" si="266"/>
        <v/>
      </c>
      <c r="R135" s="96" t="str">
        <f>IFERROR((Q135/$Q$593),"")</f>
        <v/>
      </c>
      <c r="S135" s="12" t="str">
        <f t="shared" si="267"/>
        <v>05.02.02.01.02</v>
      </c>
      <c r="X135" s="21"/>
      <c r="Y135" s="21"/>
    </row>
    <row r="136" spans="1:25" ht="12.95">
      <c r="A136" s="159" t="s">
        <v>282</v>
      </c>
      <c r="B136" s="170" t="str">
        <f>IFERROR((VLOOKUP(D136,#REF!,7,0)),"")</f>
        <v/>
      </c>
      <c r="C136" s="170" t="str">
        <f>IFERROR((VLOOKUP(D136,#REF!,8,0)),"")</f>
        <v/>
      </c>
      <c r="D136" s="90" t="s">
        <v>283</v>
      </c>
      <c r="E136" s="91" t="s">
        <v>175</v>
      </c>
      <c r="F136" s="92">
        <f>(F134-F135)*1.3</f>
        <v>42.744000000000007</v>
      </c>
      <c r="G136" s="93" t="str">
        <f>IFERROR((VLOOKUP(D136,#REF!,9,0)),"")</f>
        <v/>
      </c>
      <c r="H136" s="93" t="str">
        <f>IFERROR((VLOOKUP(D136,#REF!,10,0)),"")</f>
        <v/>
      </c>
      <c r="I136" s="94" t="str">
        <f t="shared" si="260"/>
        <v/>
      </c>
      <c r="J136" s="93" t="str">
        <f t="shared" si="261"/>
        <v/>
      </c>
      <c r="K136" s="93" t="str">
        <f t="shared" si="262"/>
        <v/>
      </c>
      <c r="L136" s="94" t="str">
        <f t="shared" si="263"/>
        <v/>
      </c>
      <c r="M136" s="95" t="e">
        <f t="shared" si="238"/>
        <v>#REF!</v>
      </c>
      <c r="N136" s="95" t="e">
        <f t="shared" si="239"/>
        <v>#REF!</v>
      </c>
      <c r="O136" s="93" t="str">
        <f t="shared" si="264"/>
        <v/>
      </c>
      <c r="P136" s="93" t="str">
        <f t="shared" si="265"/>
        <v/>
      </c>
      <c r="Q136" s="94" t="str">
        <f t="shared" si="266"/>
        <v/>
      </c>
      <c r="R136" s="96" t="str">
        <f>IFERROR((Q136/$Q$593),"")</f>
        <v/>
      </c>
      <c r="S136" s="12" t="str">
        <f t="shared" si="267"/>
        <v>05.02.02.01.03</v>
      </c>
      <c r="X136" s="21"/>
      <c r="Y136" s="21"/>
    </row>
    <row r="137" spans="1:25" ht="50.1">
      <c r="A137" s="159" t="s">
        <v>284</v>
      </c>
      <c r="B137" s="170" t="str">
        <f>IFERROR((VLOOKUP(D137,#REF!,7,0)),"")</f>
        <v/>
      </c>
      <c r="C137" s="170" t="str">
        <f>IFERROR((VLOOKUP(D137,#REF!,8,0)),"")</f>
        <v/>
      </c>
      <c r="D137" s="90" t="s">
        <v>285</v>
      </c>
      <c r="E137" s="91" t="s">
        <v>92</v>
      </c>
      <c r="F137" s="92">
        <f>0.8*0.8*8+(4*3*3+(3.85+1.7)*4)*0.2</f>
        <v>16.760000000000002</v>
      </c>
      <c r="G137" s="93" t="str">
        <f>IFERROR((VLOOKUP(D137,#REF!,9,0)),"")</f>
        <v/>
      </c>
      <c r="H137" s="93" t="str">
        <f>IFERROR((VLOOKUP(D137,#REF!,10,0)),"")</f>
        <v/>
      </c>
      <c r="I137" s="94" t="str">
        <f t="shared" si="260"/>
        <v/>
      </c>
      <c r="J137" s="93" t="str">
        <f t="shared" si="261"/>
        <v/>
      </c>
      <c r="K137" s="93" t="str">
        <f t="shared" si="262"/>
        <v/>
      </c>
      <c r="L137" s="94" t="str">
        <f t="shared" si="263"/>
        <v/>
      </c>
      <c r="M137" s="95" t="e">
        <f t="shared" si="238"/>
        <v>#REF!</v>
      </c>
      <c r="N137" s="95" t="e">
        <f t="shared" si="239"/>
        <v>#REF!</v>
      </c>
      <c r="O137" s="93" t="str">
        <f t="shared" si="264"/>
        <v/>
      </c>
      <c r="P137" s="93" t="str">
        <f t="shared" si="265"/>
        <v/>
      </c>
      <c r="Q137" s="94" t="str">
        <f t="shared" si="266"/>
        <v/>
      </c>
      <c r="R137" s="96" t="str">
        <f>IFERROR((Q137/$Q$593),"")</f>
        <v/>
      </c>
      <c r="S137" s="12" t="str">
        <f t="shared" si="267"/>
        <v>05.02.02.01.04</v>
      </c>
      <c r="X137" s="21"/>
      <c r="Y137" s="21"/>
    </row>
    <row r="138" spans="1:25" ht="12.95">
      <c r="A138" s="164" t="s">
        <v>286</v>
      </c>
      <c r="B138" s="172"/>
      <c r="C138" s="172"/>
      <c r="D138" s="149" t="s">
        <v>287</v>
      </c>
      <c r="E138" s="149"/>
      <c r="F138" s="150"/>
      <c r="G138" s="149"/>
      <c r="H138" s="149"/>
      <c r="I138" s="149"/>
      <c r="J138" s="149"/>
      <c r="K138" s="149"/>
      <c r="L138" s="149"/>
      <c r="M138" s="151"/>
      <c r="N138" s="151"/>
      <c r="O138" s="149"/>
      <c r="P138" s="149"/>
      <c r="Q138" s="149"/>
      <c r="R138" s="152"/>
      <c r="S138" s="12" t="str">
        <f t="shared" ref="S138" si="275">+A138</f>
        <v>05.02.02.02</v>
      </c>
      <c r="X138" s="21"/>
      <c r="Y138" s="21"/>
    </row>
    <row r="139" spans="1:25" ht="62.45">
      <c r="A139" s="159" t="s">
        <v>288</v>
      </c>
      <c r="B139" s="170" t="str">
        <f>IFERROR((VLOOKUP(D139,#REF!,7,0)),"")</f>
        <v/>
      </c>
      <c r="C139" s="170" t="str">
        <f>IFERROR((VLOOKUP(D139,#REF!,8,0)),"")</f>
        <v/>
      </c>
      <c r="D139" s="90" t="s">
        <v>289</v>
      </c>
      <c r="E139" s="91" t="s">
        <v>92</v>
      </c>
      <c r="F139" s="92">
        <f>0.8*0.4*4*8</f>
        <v>10.240000000000002</v>
      </c>
      <c r="G139" s="93" t="str">
        <f>IFERROR((VLOOKUP(D139,#REF!,9,0)),"")</f>
        <v/>
      </c>
      <c r="H139" s="93" t="str">
        <f>IFERROR((VLOOKUP(D139,#REF!,10,0)),"")</f>
        <v/>
      </c>
      <c r="I139" s="94" t="str">
        <f t="shared" si="260"/>
        <v/>
      </c>
      <c r="J139" s="93" t="str">
        <f t="shared" si="261"/>
        <v/>
      </c>
      <c r="K139" s="93" t="str">
        <f t="shared" si="262"/>
        <v/>
      </c>
      <c r="L139" s="94" t="str">
        <f t="shared" si="263"/>
        <v/>
      </c>
      <c r="M139" s="95" t="e">
        <f t="shared" si="238"/>
        <v>#REF!</v>
      </c>
      <c r="N139" s="95" t="e">
        <f t="shared" si="239"/>
        <v>#REF!</v>
      </c>
      <c r="O139" s="93" t="str">
        <f t="shared" si="264"/>
        <v/>
      </c>
      <c r="P139" s="93" t="str">
        <f t="shared" si="265"/>
        <v/>
      </c>
      <c r="Q139" s="94" t="str">
        <f t="shared" si="266"/>
        <v/>
      </c>
      <c r="R139" s="96" t="str">
        <f>IFERROR((Q139/$Q$593),"")</f>
        <v/>
      </c>
      <c r="S139" s="12" t="str">
        <f t="shared" si="267"/>
        <v>05.02.02.02.01</v>
      </c>
      <c r="X139" s="21"/>
      <c r="Y139" s="21"/>
    </row>
    <row r="140" spans="1:25" ht="62.45">
      <c r="A140" s="159" t="s">
        <v>290</v>
      </c>
      <c r="B140" s="170" t="str">
        <f>IFERROR((VLOOKUP(D140,#REF!,7,0)),"")</f>
        <v/>
      </c>
      <c r="C140" s="170" t="str">
        <f>IFERROR((VLOOKUP(D140,#REF!,8,0)),"")</f>
        <v/>
      </c>
      <c r="D140" s="90" t="s">
        <v>291</v>
      </c>
      <c r="E140" s="91" t="s">
        <v>92</v>
      </c>
      <c r="F140" s="92">
        <v>38.869999999999997</v>
      </c>
      <c r="G140" s="93" t="str">
        <f>IFERROR((VLOOKUP(D140,#REF!,9,0)),"")</f>
        <v/>
      </c>
      <c r="H140" s="93" t="str">
        <f>IFERROR((VLOOKUP(D140,#REF!,10,0)),"")</f>
        <v/>
      </c>
      <c r="I140" s="94" t="str">
        <f>IFERROR(TRUNC((H140+G140),2),"")</f>
        <v/>
      </c>
      <c r="J140" s="93" t="str">
        <f>IFERROR(TRUNC(G140+G140*M140,2),"")</f>
        <v/>
      </c>
      <c r="K140" s="93" t="str">
        <f>IFERROR(TRUNC(H140*(1+N140),2),"")</f>
        <v/>
      </c>
      <c r="L140" s="94" t="str">
        <f>IFERROR(TRUNC((K140+J140),2),"")</f>
        <v/>
      </c>
      <c r="M140" s="95" t="e">
        <f t="shared" si="238"/>
        <v>#REF!</v>
      </c>
      <c r="N140" s="95" t="e">
        <f t="shared" si="239"/>
        <v>#REF!</v>
      </c>
      <c r="O140" s="93" t="str">
        <f>IFERROR(TRUNC(J140*F140,2),"")</f>
        <v/>
      </c>
      <c r="P140" s="93" t="str">
        <f>IFERROR(TRUNC(K140*F140,2),"")</f>
        <v/>
      </c>
      <c r="Q140" s="94" t="str">
        <f>IFERROR(TRUNC((O140+P140),2),"")</f>
        <v/>
      </c>
      <c r="R140" s="96" t="str">
        <f>IFERROR((Q140/$Q$593),"")</f>
        <v/>
      </c>
      <c r="S140" s="12" t="str">
        <f>+A140</f>
        <v>05.02.02.02.02</v>
      </c>
      <c r="X140" s="21"/>
      <c r="Y140" s="21"/>
    </row>
    <row r="141" spans="1:25" ht="12.95">
      <c r="A141" s="164" t="s">
        <v>292</v>
      </c>
      <c r="B141" s="172"/>
      <c r="C141" s="172"/>
      <c r="D141" s="149" t="s">
        <v>293</v>
      </c>
      <c r="E141" s="149"/>
      <c r="F141" s="150"/>
      <c r="G141" s="149"/>
      <c r="H141" s="149"/>
      <c r="I141" s="149"/>
      <c r="J141" s="149"/>
      <c r="K141" s="149"/>
      <c r="L141" s="149"/>
      <c r="M141" s="151"/>
      <c r="N141" s="151"/>
      <c r="O141" s="149"/>
      <c r="P141" s="149"/>
      <c r="Q141" s="149"/>
      <c r="R141" s="152"/>
      <c r="S141" s="12" t="str">
        <f t="shared" ref="S141" si="276">+A141</f>
        <v>05.02.02.03</v>
      </c>
      <c r="X141" s="21"/>
      <c r="Y141" s="21"/>
    </row>
    <row r="142" spans="1:25" ht="50.1">
      <c r="A142" s="159" t="s">
        <v>294</v>
      </c>
      <c r="B142" s="170" t="str">
        <f>IFERROR((VLOOKUP(D142,#REF!,7,0)),"")</f>
        <v/>
      </c>
      <c r="C142" s="170" t="str">
        <f>IFERROR((VLOOKUP(D142,#REF!,8,0)),"")</f>
        <v/>
      </c>
      <c r="D142" s="90" t="s">
        <v>295</v>
      </c>
      <c r="E142" s="91" t="s">
        <v>175</v>
      </c>
      <c r="F142" s="92">
        <f>F137*0.05</f>
        <v>0.83800000000000008</v>
      </c>
      <c r="G142" s="93" t="str">
        <f>IFERROR((VLOOKUP(D142,#REF!,9,0)),"")</f>
        <v/>
      </c>
      <c r="H142" s="93" t="str">
        <f>IFERROR((VLOOKUP(D142,#REF!,10,0)),"")</f>
        <v/>
      </c>
      <c r="I142" s="94" t="str">
        <f>IFERROR(TRUNC((H142+G142),2),"")</f>
        <v/>
      </c>
      <c r="J142" s="93" t="str">
        <f>IFERROR(TRUNC(G142+G142*M142,2),"")</f>
        <v/>
      </c>
      <c r="K142" s="93" t="str">
        <f>IFERROR(TRUNC(H142*(1+N142),2),"")</f>
        <v/>
      </c>
      <c r="L142" s="94" t="str">
        <f>IFERROR(TRUNC((K142+J142),2),"")</f>
        <v/>
      </c>
      <c r="M142" s="95" t="e">
        <f t="shared" si="238"/>
        <v>#REF!</v>
      </c>
      <c r="N142" s="95" t="e">
        <f t="shared" si="239"/>
        <v>#REF!</v>
      </c>
      <c r="O142" s="93" t="str">
        <f>IFERROR(TRUNC(J142*F142,2),"")</f>
        <v/>
      </c>
      <c r="P142" s="93" t="str">
        <f>IFERROR(TRUNC(K142*F142,2),"")</f>
        <v/>
      </c>
      <c r="Q142" s="94" t="str">
        <f>IFERROR(TRUNC((O142+P142),2),"")</f>
        <v/>
      </c>
      <c r="R142" s="96" t="str">
        <f>IFERROR((Q142/$Q$593),"")</f>
        <v/>
      </c>
      <c r="S142" s="12" t="str">
        <f>+A142</f>
        <v>05.02.02.03.01</v>
      </c>
      <c r="X142" s="21"/>
      <c r="Y142" s="21"/>
    </row>
    <row r="143" spans="1:25" ht="12.95">
      <c r="A143" s="164" t="s">
        <v>296</v>
      </c>
      <c r="B143" s="172"/>
      <c r="C143" s="172"/>
      <c r="D143" s="149" t="s">
        <v>297</v>
      </c>
      <c r="E143" s="149"/>
      <c r="F143" s="150"/>
      <c r="G143" s="149"/>
      <c r="H143" s="149"/>
      <c r="I143" s="149"/>
      <c r="J143" s="149"/>
      <c r="K143" s="149"/>
      <c r="L143" s="149"/>
      <c r="M143" s="151"/>
      <c r="N143" s="151"/>
      <c r="O143" s="149"/>
      <c r="P143" s="149"/>
      <c r="Q143" s="149"/>
      <c r="R143" s="152"/>
      <c r="S143" s="12" t="str">
        <f t="shared" si="267"/>
        <v>05.02.02.04</v>
      </c>
      <c r="X143" s="21"/>
      <c r="Y143" s="21"/>
    </row>
    <row r="144" spans="1:25" ht="50.1">
      <c r="A144" s="159" t="s">
        <v>298</v>
      </c>
      <c r="B144" s="170" t="str">
        <f>IFERROR((VLOOKUP(D144,#REF!,7,0)),"")</f>
        <v/>
      </c>
      <c r="C144" s="170" t="str">
        <f>IFERROR((VLOOKUP(D144,#REF!,8,0)),"")</f>
        <v/>
      </c>
      <c r="D144" s="90" t="s">
        <v>299</v>
      </c>
      <c r="E144" s="91" t="s">
        <v>262</v>
      </c>
      <c r="F144" s="92">
        <v>8.8000000000000007</v>
      </c>
      <c r="G144" s="93" t="str">
        <f>IFERROR((VLOOKUP(D144,#REF!,9,0)),"")</f>
        <v/>
      </c>
      <c r="H144" s="93" t="str">
        <f>IFERROR((VLOOKUP(D144,#REF!,10,0)),"")</f>
        <v/>
      </c>
      <c r="I144" s="94" t="str">
        <f t="shared" ref="I144:I159" si="277">IFERROR(TRUNC((H144+G144),2),"")</f>
        <v/>
      </c>
      <c r="J144" s="93" t="str">
        <f t="shared" ref="J144:J159" si="278">IFERROR(TRUNC(G144+G144*M144,2),"")</f>
        <v/>
      </c>
      <c r="K144" s="93" t="str">
        <f t="shared" ref="K144:K159" si="279">IFERROR(TRUNC(H144*(1+N144),2),"")</f>
        <v/>
      </c>
      <c r="L144" s="94" t="str">
        <f t="shared" ref="L144:L159" si="280">IFERROR(TRUNC((K144+J144),2),"")</f>
        <v/>
      </c>
      <c r="M144" s="95" t="e">
        <f t="shared" si="238"/>
        <v>#REF!</v>
      </c>
      <c r="N144" s="95" t="e">
        <f t="shared" si="239"/>
        <v>#REF!</v>
      </c>
      <c r="O144" s="93" t="str">
        <f t="shared" ref="O144:O159" si="281">IFERROR(TRUNC(J144*F144,2),"")</f>
        <v/>
      </c>
      <c r="P144" s="93" t="str">
        <f t="shared" ref="P144:P159" si="282">IFERROR(TRUNC(K144*F144,2),"")</f>
        <v/>
      </c>
      <c r="Q144" s="94" t="str">
        <f t="shared" ref="Q144:Q159" si="283">IFERROR(TRUNC((O144+P144),2),"")</f>
        <v/>
      </c>
      <c r="R144" s="96" t="str">
        <f>IFERROR((Q144/$Q$593),"")</f>
        <v/>
      </c>
      <c r="S144" s="12" t="str">
        <f t="shared" ref="S144:S160" si="284">+A144</f>
        <v>05.02.02.04.01</v>
      </c>
      <c r="X144" s="21"/>
      <c r="Y144" s="21"/>
    </row>
    <row r="145" spans="1:25" ht="50.1">
      <c r="A145" s="159" t="s">
        <v>300</v>
      </c>
      <c r="B145" s="170" t="str">
        <f>IFERROR((VLOOKUP(D145,#REF!,7,0)),"")</f>
        <v/>
      </c>
      <c r="C145" s="170" t="str">
        <f>IFERROR((VLOOKUP(D145,#REF!,8,0)),"")</f>
        <v/>
      </c>
      <c r="D145" s="90" t="s">
        <v>301</v>
      </c>
      <c r="E145" s="91" t="s">
        <v>262</v>
      </c>
      <c r="F145" s="92">
        <f>194.4-F126</f>
        <v>96.800000000000011</v>
      </c>
      <c r="G145" s="93" t="str">
        <f>IFERROR((VLOOKUP(D145,#REF!,9,0)),"")</f>
        <v/>
      </c>
      <c r="H145" s="93" t="str">
        <f>IFERROR((VLOOKUP(D145,#REF!,10,0)),"")</f>
        <v/>
      </c>
      <c r="I145" s="94" t="str">
        <f t="shared" si="277"/>
        <v/>
      </c>
      <c r="J145" s="93" t="str">
        <f t="shared" si="278"/>
        <v/>
      </c>
      <c r="K145" s="93" t="str">
        <f t="shared" si="279"/>
        <v/>
      </c>
      <c r="L145" s="94" t="str">
        <f t="shared" si="280"/>
        <v/>
      </c>
      <c r="M145" s="95" t="e">
        <f t="shared" si="238"/>
        <v>#REF!</v>
      </c>
      <c r="N145" s="95" t="e">
        <f t="shared" si="239"/>
        <v>#REF!</v>
      </c>
      <c r="O145" s="93" t="str">
        <f t="shared" si="281"/>
        <v/>
      </c>
      <c r="P145" s="93" t="str">
        <f t="shared" si="282"/>
        <v/>
      </c>
      <c r="Q145" s="94" t="str">
        <f t="shared" si="283"/>
        <v/>
      </c>
      <c r="R145" s="96" t="str">
        <f>IFERROR((Q145/$Q$593),"")</f>
        <v/>
      </c>
      <c r="S145" s="12" t="str">
        <f t="shared" si="284"/>
        <v>05.02.02.04.02</v>
      </c>
      <c r="X145" s="21"/>
      <c r="Y145" s="21"/>
    </row>
    <row r="146" spans="1:25" ht="50.1">
      <c r="A146" s="159" t="s">
        <v>302</v>
      </c>
      <c r="B146" s="170" t="str">
        <f>IFERROR((VLOOKUP(D146,#REF!,7,0)),"")</f>
        <v/>
      </c>
      <c r="C146" s="170" t="str">
        <f>IFERROR((VLOOKUP(D146,#REF!,8,0)),"")</f>
        <v/>
      </c>
      <c r="D146" s="90" t="s">
        <v>303</v>
      </c>
      <c r="E146" s="91" t="s">
        <v>262</v>
      </c>
      <c r="F146" s="92">
        <v>50.2</v>
      </c>
      <c r="G146" s="93" t="str">
        <f>IFERROR((VLOOKUP(D146,#REF!,9,0)),"")</f>
        <v/>
      </c>
      <c r="H146" s="93" t="str">
        <f>IFERROR((VLOOKUP(D146,#REF!,10,0)),"")</f>
        <v/>
      </c>
      <c r="I146" s="94" t="str">
        <f t="shared" si="277"/>
        <v/>
      </c>
      <c r="J146" s="93" t="str">
        <f t="shared" si="278"/>
        <v/>
      </c>
      <c r="K146" s="93" t="str">
        <f t="shared" si="279"/>
        <v/>
      </c>
      <c r="L146" s="94" t="str">
        <f t="shared" si="280"/>
        <v/>
      </c>
      <c r="M146" s="95" t="e">
        <f t="shared" si="238"/>
        <v>#REF!</v>
      </c>
      <c r="N146" s="95" t="e">
        <f t="shared" si="239"/>
        <v>#REF!</v>
      </c>
      <c r="O146" s="93" t="str">
        <f t="shared" si="281"/>
        <v/>
      </c>
      <c r="P146" s="93" t="str">
        <f t="shared" si="282"/>
        <v/>
      </c>
      <c r="Q146" s="94" t="str">
        <f t="shared" si="283"/>
        <v/>
      </c>
      <c r="R146" s="96" t="str">
        <f>IFERROR((Q146/$Q$593),"")</f>
        <v/>
      </c>
      <c r="S146" s="12" t="str">
        <f t="shared" si="284"/>
        <v>05.02.02.04.03</v>
      </c>
      <c r="X146" s="21"/>
      <c r="Y146" s="21"/>
    </row>
    <row r="147" spans="1:25" ht="50.1">
      <c r="A147" s="159" t="s">
        <v>304</v>
      </c>
      <c r="B147" s="170" t="str">
        <f>IFERROR((VLOOKUP(D147,#REF!,7,0)),"")</f>
        <v/>
      </c>
      <c r="C147" s="170" t="str">
        <f>IFERROR((VLOOKUP(D147,#REF!,8,0)),"")</f>
        <v/>
      </c>
      <c r="D147" s="90" t="s">
        <v>305</v>
      </c>
      <c r="E147" s="91" t="s">
        <v>262</v>
      </c>
      <c r="F147" s="92">
        <v>99.2</v>
      </c>
      <c r="G147" s="93" t="str">
        <f>IFERROR((VLOOKUP(D147,#REF!,9,0)),"")</f>
        <v/>
      </c>
      <c r="H147" s="93" t="str">
        <f>IFERROR((VLOOKUP(D147,#REF!,10,0)),"")</f>
        <v/>
      </c>
      <c r="I147" s="94" t="str">
        <f t="shared" si="277"/>
        <v/>
      </c>
      <c r="J147" s="93" t="str">
        <f t="shared" si="278"/>
        <v/>
      </c>
      <c r="K147" s="93" t="str">
        <f t="shared" si="279"/>
        <v/>
      </c>
      <c r="L147" s="94" t="str">
        <f t="shared" si="280"/>
        <v/>
      </c>
      <c r="M147" s="95" t="e">
        <f t="shared" si="238"/>
        <v>#REF!</v>
      </c>
      <c r="N147" s="95" t="e">
        <f t="shared" si="239"/>
        <v>#REF!</v>
      </c>
      <c r="O147" s="93" t="str">
        <f t="shared" si="281"/>
        <v/>
      </c>
      <c r="P147" s="93" t="str">
        <f t="shared" si="282"/>
        <v/>
      </c>
      <c r="Q147" s="94" t="str">
        <f t="shared" si="283"/>
        <v/>
      </c>
      <c r="R147" s="96" t="str">
        <f>IFERROR((Q147/$Q$593),"")</f>
        <v/>
      </c>
      <c r="S147" s="12" t="str">
        <f t="shared" si="284"/>
        <v>05.02.02.04.04</v>
      </c>
      <c r="X147" s="21"/>
      <c r="Y147" s="21"/>
    </row>
    <row r="148" spans="1:25" ht="50.1">
      <c r="A148" s="159" t="s">
        <v>306</v>
      </c>
      <c r="B148" s="170" t="str">
        <f>IFERROR((VLOOKUP(D148,#REF!,7,0)),"")</f>
        <v/>
      </c>
      <c r="C148" s="170" t="str">
        <f>IFERROR((VLOOKUP(D148,#REF!,8,0)),"")</f>
        <v/>
      </c>
      <c r="D148" s="90" t="s">
        <v>307</v>
      </c>
      <c r="E148" s="91" t="s">
        <v>262</v>
      </c>
      <c r="F148" s="92">
        <v>126.5</v>
      </c>
      <c r="G148" s="93" t="str">
        <f>IFERROR((VLOOKUP(D148,#REF!,9,0)),"")</f>
        <v/>
      </c>
      <c r="H148" s="93" t="str">
        <f>IFERROR((VLOOKUP(D148,#REF!,10,0)),"")</f>
        <v/>
      </c>
      <c r="I148" s="94" t="str">
        <f t="shared" ref="I148" si="285">IFERROR(TRUNC((H148+G148),2),"")</f>
        <v/>
      </c>
      <c r="J148" s="93" t="str">
        <f t="shared" ref="J148" si="286">IFERROR(TRUNC(G148+G148*M148,2),"")</f>
        <v/>
      </c>
      <c r="K148" s="93" t="str">
        <f t="shared" ref="K148" si="287">IFERROR(TRUNC(H148*(1+N148),2),"")</f>
        <v/>
      </c>
      <c r="L148" s="94" t="str">
        <f t="shared" ref="L148" si="288">IFERROR(TRUNC((K148+J148),2),"")</f>
        <v/>
      </c>
      <c r="M148" s="95" t="e">
        <f t="shared" si="238"/>
        <v>#REF!</v>
      </c>
      <c r="N148" s="95" t="e">
        <f t="shared" si="239"/>
        <v>#REF!</v>
      </c>
      <c r="O148" s="93" t="str">
        <f t="shared" ref="O148" si="289">IFERROR(TRUNC(J148*F148,2),"")</f>
        <v/>
      </c>
      <c r="P148" s="93" t="str">
        <f t="shared" ref="P148" si="290">IFERROR(TRUNC(K148*F148,2),"")</f>
        <v/>
      </c>
      <c r="Q148" s="94" t="str">
        <f t="shared" ref="Q148" si="291">IFERROR(TRUNC((O148+P148),2),"")</f>
        <v/>
      </c>
      <c r="R148" s="96" t="str">
        <f>IFERROR((Q148/$Q$593),"")</f>
        <v/>
      </c>
      <c r="S148" s="12" t="str">
        <f t="shared" ref="S148" si="292">+A148</f>
        <v>05.02.02.04.05</v>
      </c>
      <c r="X148" s="21"/>
      <c r="Y148" s="21"/>
    </row>
    <row r="149" spans="1:25" ht="12.95">
      <c r="A149" s="164" t="s">
        <v>308</v>
      </c>
      <c r="B149" s="172"/>
      <c r="C149" s="172"/>
      <c r="D149" s="149" t="s">
        <v>309</v>
      </c>
      <c r="E149" s="149"/>
      <c r="F149" s="150"/>
      <c r="G149" s="149"/>
      <c r="H149" s="149"/>
      <c r="I149" s="149"/>
      <c r="J149" s="149"/>
      <c r="K149" s="149"/>
      <c r="L149" s="149"/>
      <c r="M149" s="151"/>
      <c r="N149" s="151"/>
      <c r="O149" s="149"/>
      <c r="P149" s="149"/>
      <c r="Q149" s="149"/>
      <c r="R149" s="152"/>
      <c r="S149" s="12" t="str">
        <f t="shared" si="284"/>
        <v>05.02.02.05</v>
      </c>
      <c r="X149" s="21"/>
      <c r="Y149" s="21"/>
    </row>
    <row r="150" spans="1:25" ht="75">
      <c r="A150" s="159" t="s">
        <v>310</v>
      </c>
      <c r="B150" s="170" t="str">
        <f>IFERROR((VLOOKUP(D150,#REF!,7,0)),"")</f>
        <v/>
      </c>
      <c r="C150" s="170" t="str">
        <f>IFERROR((VLOOKUP(D150,#REF!,8,0)),"")</f>
        <v/>
      </c>
      <c r="D150" s="90" t="s">
        <v>311</v>
      </c>
      <c r="E150" s="91" t="s">
        <v>175</v>
      </c>
      <c r="F150" s="92">
        <f>0.8*0.8*0.4*8+5.17</f>
        <v>7.218</v>
      </c>
      <c r="G150" s="93" t="str">
        <f>IFERROR((VLOOKUP(D150,#REF!,9,0)),"")</f>
        <v/>
      </c>
      <c r="H150" s="93" t="str">
        <f>IFERROR((VLOOKUP(D150,#REF!,10,0)),"")</f>
        <v/>
      </c>
      <c r="I150" s="94" t="str">
        <f t="shared" si="277"/>
        <v/>
      </c>
      <c r="J150" s="93" t="str">
        <f t="shared" si="278"/>
        <v/>
      </c>
      <c r="K150" s="93" t="str">
        <f t="shared" si="279"/>
        <v/>
      </c>
      <c r="L150" s="94" t="str">
        <f t="shared" si="280"/>
        <v/>
      </c>
      <c r="M150" s="95" t="e">
        <f t="shared" si="238"/>
        <v>#REF!</v>
      </c>
      <c r="N150" s="95" t="e">
        <f t="shared" si="239"/>
        <v>#REF!</v>
      </c>
      <c r="O150" s="93" t="str">
        <f t="shared" si="281"/>
        <v/>
      </c>
      <c r="P150" s="93" t="str">
        <f t="shared" si="282"/>
        <v/>
      </c>
      <c r="Q150" s="94" t="str">
        <f t="shared" si="283"/>
        <v/>
      </c>
      <c r="R150" s="96" t="str">
        <f>IFERROR((Q150/$Q$593),"")</f>
        <v/>
      </c>
      <c r="S150" s="12" t="str">
        <f t="shared" si="284"/>
        <v>05.02.02.05.01</v>
      </c>
      <c r="X150" s="21"/>
      <c r="Y150" s="21"/>
    </row>
    <row r="151" spans="1:25" ht="62.45">
      <c r="A151" s="159" t="s">
        <v>312</v>
      </c>
      <c r="B151" s="170" t="str">
        <f>IFERROR((VLOOKUP(D151,#REF!,7,0)),"")</f>
        <v/>
      </c>
      <c r="C151" s="170" t="str">
        <f>IFERROR((VLOOKUP(D151,#REF!,8,0)),"")</f>
        <v/>
      </c>
      <c r="D151" s="90" t="s">
        <v>270</v>
      </c>
      <c r="E151" s="91" t="s">
        <v>175</v>
      </c>
      <c r="F151" s="92">
        <f>F150</f>
        <v>7.218</v>
      </c>
      <c r="G151" s="93" t="str">
        <f>IFERROR((VLOOKUP(D151,#REF!,9,0)),"")</f>
        <v/>
      </c>
      <c r="H151" s="93" t="str">
        <f>IFERROR((VLOOKUP(D151,#REF!,10,0)),"")</f>
        <v/>
      </c>
      <c r="I151" s="94" t="str">
        <f t="shared" si="277"/>
        <v/>
      </c>
      <c r="J151" s="93" t="str">
        <f t="shared" si="278"/>
        <v/>
      </c>
      <c r="K151" s="93" t="str">
        <f t="shared" si="279"/>
        <v/>
      </c>
      <c r="L151" s="94" t="str">
        <f t="shared" si="280"/>
        <v/>
      </c>
      <c r="M151" s="95" t="e">
        <f t="shared" si="218"/>
        <v>#REF!</v>
      </c>
      <c r="N151" s="95" t="e">
        <f t="shared" si="219"/>
        <v>#REF!</v>
      </c>
      <c r="O151" s="93" t="str">
        <f t="shared" si="281"/>
        <v/>
      </c>
      <c r="P151" s="93" t="str">
        <f t="shared" si="282"/>
        <v/>
      </c>
      <c r="Q151" s="94" t="str">
        <f t="shared" si="283"/>
        <v/>
      </c>
      <c r="R151" s="96" t="str">
        <f>IFERROR((Q151/$Q$593),"")</f>
        <v/>
      </c>
      <c r="S151" s="12" t="str">
        <f t="shared" si="284"/>
        <v>05.02.02.05.02</v>
      </c>
      <c r="X151" s="21"/>
      <c r="Y151" s="21"/>
    </row>
    <row r="152" spans="1:25" ht="12.95">
      <c r="A152" s="160" t="s">
        <v>313</v>
      </c>
      <c r="B152" s="171"/>
      <c r="C152" s="171"/>
      <c r="D152" s="144" t="s">
        <v>314</v>
      </c>
      <c r="E152" s="97"/>
      <c r="F152" s="98"/>
      <c r="G152" s="97"/>
      <c r="H152" s="97"/>
      <c r="I152" s="97"/>
      <c r="J152" s="97"/>
      <c r="K152" s="97"/>
      <c r="L152" s="97"/>
      <c r="M152" s="99"/>
      <c r="N152" s="99"/>
      <c r="O152" s="97"/>
      <c r="P152" s="97"/>
      <c r="Q152" s="97"/>
      <c r="R152" s="100"/>
      <c r="S152" s="12" t="str">
        <f t="shared" si="284"/>
        <v>05.02.03</v>
      </c>
      <c r="X152" s="21"/>
      <c r="Y152" s="21"/>
    </row>
    <row r="153" spans="1:25" ht="12.95">
      <c r="A153" s="164" t="s">
        <v>315</v>
      </c>
      <c r="B153" s="172"/>
      <c r="C153" s="172"/>
      <c r="D153" s="149" t="s">
        <v>252</v>
      </c>
      <c r="E153" s="149"/>
      <c r="F153" s="150"/>
      <c r="G153" s="149"/>
      <c r="H153" s="149"/>
      <c r="I153" s="149"/>
      <c r="J153" s="149"/>
      <c r="K153" s="149"/>
      <c r="L153" s="149"/>
      <c r="M153" s="151"/>
      <c r="N153" s="151"/>
      <c r="O153" s="149"/>
      <c r="P153" s="149"/>
      <c r="Q153" s="149"/>
      <c r="R153" s="152"/>
      <c r="S153" s="12" t="str">
        <f t="shared" si="284"/>
        <v>05.02.03.01</v>
      </c>
      <c r="X153" s="21"/>
      <c r="Y153" s="21"/>
    </row>
    <row r="154" spans="1:25" ht="12.95">
      <c r="A154" s="159" t="s">
        <v>316</v>
      </c>
      <c r="B154" s="170" t="str">
        <f>IFERROR((VLOOKUP(D154,#REF!,7,0)),"")</f>
        <v/>
      </c>
      <c r="C154" s="170" t="str">
        <f>IFERROR((VLOOKUP(D154,#REF!,8,0)),"")</f>
        <v/>
      </c>
      <c r="D154" s="90" t="s">
        <v>280</v>
      </c>
      <c r="E154" s="91" t="s">
        <v>175</v>
      </c>
      <c r="F154" s="92">
        <f>F157*0.2*1.1</f>
        <v>12.333200000000003</v>
      </c>
      <c r="G154" s="93" t="str">
        <f>IFERROR((VLOOKUP(D154,#REF!,9,0)),"")</f>
        <v/>
      </c>
      <c r="H154" s="93" t="str">
        <f>IFERROR((VLOOKUP(D154,#REF!,10,0)),"")</f>
        <v/>
      </c>
      <c r="I154" s="94" t="str">
        <f t="shared" ref="I154:I156" si="293">IFERROR(TRUNC((H154+G154),2),"")</f>
        <v/>
      </c>
      <c r="J154" s="93" t="str">
        <f t="shared" ref="J154:J156" si="294">IFERROR(TRUNC(G154+G154*M154,2),"")</f>
        <v/>
      </c>
      <c r="K154" s="93" t="str">
        <f t="shared" ref="K154:K156" si="295">IFERROR(TRUNC(H154*(1+N154),2),"")</f>
        <v/>
      </c>
      <c r="L154" s="94" t="str">
        <f t="shared" ref="L154:L156" si="296">IFERROR(TRUNC((K154+J154),2),"")</f>
        <v/>
      </c>
      <c r="M154" s="95" t="e">
        <f t="shared" si="238"/>
        <v>#REF!</v>
      </c>
      <c r="N154" s="95" t="e">
        <f t="shared" si="239"/>
        <v>#REF!</v>
      </c>
      <c r="O154" s="93" t="str">
        <f t="shared" ref="O154:O156" si="297">IFERROR(TRUNC(J154*F154,2),"")</f>
        <v/>
      </c>
      <c r="P154" s="93" t="str">
        <f t="shared" ref="P154:P156" si="298">IFERROR(TRUNC(K154*F154,2),"")</f>
        <v/>
      </c>
      <c r="Q154" s="94" t="str">
        <f t="shared" ref="Q154:Q156" si="299">IFERROR(TRUNC((O154+P154),2),"")</f>
        <v/>
      </c>
      <c r="R154" s="96" t="str">
        <f>IFERROR((Q154/$Q$593),"")</f>
        <v/>
      </c>
      <c r="S154" s="12" t="str">
        <f t="shared" si="284"/>
        <v>05.02.03.01.01</v>
      </c>
      <c r="X154" s="21"/>
      <c r="Y154" s="21"/>
    </row>
    <row r="155" spans="1:25" ht="50.1">
      <c r="A155" s="159" t="s">
        <v>317</v>
      </c>
      <c r="B155" s="170" t="str">
        <f>IFERROR((VLOOKUP(D155,#REF!,7,0)),"")</f>
        <v/>
      </c>
      <c r="C155" s="170" t="str">
        <f>IFERROR((VLOOKUP(D155,#REF!,8,0)),"")</f>
        <v/>
      </c>
      <c r="D155" s="90" t="s">
        <v>242</v>
      </c>
      <c r="E155" s="91" t="s">
        <v>175</v>
      </c>
      <c r="F155" s="92">
        <f>F157*0.2</f>
        <v>11.212000000000002</v>
      </c>
      <c r="G155" s="93" t="str">
        <f>IFERROR((VLOOKUP(D155,#REF!,9,0)),"")</f>
        <v/>
      </c>
      <c r="H155" s="93" t="str">
        <f>IFERROR((VLOOKUP(D155,#REF!,10,0)),"")</f>
        <v/>
      </c>
      <c r="I155" s="94" t="str">
        <f t="shared" si="293"/>
        <v/>
      </c>
      <c r="J155" s="93" t="str">
        <f t="shared" si="294"/>
        <v/>
      </c>
      <c r="K155" s="93" t="str">
        <f t="shared" si="295"/>
        <v/>
      </c>
      <c r="L155" s="94" t="str">
        <f t="shared" si="296"/>
        <v/>
      </c>
      <c r="M155" s="95" t="e">
        <f t="shared" si="238"/>
        <v>#REF!</v>
      </c>
      <c r="N155" s="95" t="e">
        <f t="shared" si="239"/>
        <v>#REF!</v>
      </c>
      <c r="O155" s="93" t="str">
        <f t="shared" si="297"/>
        <v/>
      </c>
      <c r="P155" s="93" t="str">
        <f t="shared" si="298"/>
        <v/>
      </c>
      <c r="Q155" s="94" t="str">
        <f t="shared" si="299"/>
        <v/>
      </c>
      <c r="R155" s="96" t="str">
        <f>IFERROR((Q155/$Q$593),"")</f>
        <v/>
      </c>
      <c r="S155" s="12" t="str">
        <f t="shared" si="284"/>
        <v>05.02.03.01.02</v>
      </c>
      <c r="X155" s="21"/>
      <c r="Y155" s="21"/>
    </row>
    <row r="156" spans="1:25" ht="12.95">
      <c r="A156" s="159" t="s">
        <v>318</v>
      </c>
      <c r="B156" s="170" t="str">
        <f>IFERROR((VLOOKUP(D156,#REF!,7,0)),"")</f>
        <v/>
      </c>
      <c r="C156" s="170" t="str">
        <f>IFERROR((VLOOKUP(D156,#REF!,8,0)),"")</f>
        <v/>
      </c>
      <c r="D156" s="90" t="s">
        <v>283</v>
      </c>
      <c r="E156" s="91" t="s">
        <v>175</v>
      </c>
      <c r="F156" s="92">
        <f>(F154-F155)*1.3</f>
        <v>1.4575600000000024</v>
      </c>
      <c r="G156" s="93" t="str">
        <f>IFERROR((VLOOKUP(D156,#REF!,9,0)),"")</f>
        <v/>
      </c>
      <c r="H156" s="93" t="str">
        <f>IFERROR((VLOOKUP(D156,#REF!,10,0)),"")</f>
        <v/>
      </c>
      <c r="I156" s="94" t="str">
        <f t="shared" si="293"/>
        <v/>
      </c>
      <c r="J156" s="93" t="str">
        <f t="shared" si="294"/>
        <v/>
      </c>
      <c r="K156" s="93" t="str">
        <f t="shared" si="295"/>
        <v/>
      </c>
      <c r="L156" s="94" t="str">
        <f t="shared" si="296"/>
        <v/>
      </c>
      <c r="M156" s="95" t="e">
        <f t="shared" si="238"/>
        <v>#REF!</v>
      </c>
      <c r="N156" s="95" t="e">
        <f t="shared" si="239"/>
        <v>#REF!</v>
      </c>
      <c r="O156" s="93" t="str">
        <f t="shared" si="297"/>
        <v/>
      </c>
      <c r="P156" s="93" t="str">
        <f t="shared" si="298"/>
        <v/>
      </c>
      <c r="Q156" s="94" t="str">
        <f t="shared" si="299"/>
        <v/>
      </c>
      <c r="R156" s="96" t="str">
        <f>IFERROR((Q156/$Q$593),"")</f>
        <v/>
      </c>
      <c r="S156" s="12" t="str">
        <f t="shared" si="284"/>
        <v>05.02.03.01.03</v>
      </c>
      <c r="X156" s="21"/>
      <c r="Y156" s="21"/>
    </row>
    <row r="157" spans="1:25" ht="50.1">
      <c r="A157" s="159" t="s">
        <v>319</v>
      </c>
      <c r="B157" s="170" t="str">
        <f>IFERROR((VLOOKUP(D157,#REF!,7,0)),"")</f>
        <v/>
      </c>
      <c r="C157" s="170" t="str">
        <f>IFERROR((VLOOKUP(D157,#REF!,8,0)),"")</f>
        <v/>
      </c>
      <c r="D157" s="90" t="s">
        <v>285</v>
      </c>
      <c r="E157" s="91" t="s">
        <v>92</v>
      </c>
      <c r="F157" s="92">
        <f>56.06</f>
        <v>56.06</v>
      </c>
      <c r="G157" s="93" t="str">
        <f>IFERROR((VLOOKUP(D157,#REF!,9,0)),"")</f>
        <v/>
      </c>
      <c r="H157" s="93" t="str">
        <f>IFERROR((VLOOKUP(D157,#REF!,10,0)),"")</f>
        <v/>
      </c>
      <c r="I157" s="94" t="str">
        <f t="shared" si="277"/>
        <v/>
      </c>
      <c r="J157" s="93" t="str">
        <f t="shared" si="278"/>
        <v/>
      </c>
      <c r="K157" s="93" t="str">
        <f t="shared" si="279"/>
        <v/>
      </c>
      <c r="L157" s="94" t="str">
        <f t="shared" si="280"/>
        <v/>
      </c>
      <c r="M157" s="95" t="e">
        <f t="shared" si="238"/>
        <v>#REF!</v>
      </c>
      <c r="N157" s="95" t="e">
        <f t="shared" si="239"/>
        <v>#REF!</v>
      </c>
      <c r="O157" s="93" t="str">
        <f t="shared" si="281"/>
        <v/>
      </c>
      <c r="P157" s="93" t="str">
        <f t="shared" si="282"/>
        <v/>
      </c>
      <c r="Q157" s="94" t="str">
        <f t="shared" si="283"/>
        <v/>
      </c>
      <c r="R157" s="96" t="str">
        <f>IFERROR((Q157/$Q$593),"")</f>
        <v/>
      </c>
      <c r="S157" s="12" t="str">
        <f t="shared" si="284"/>
        <v>05.02.03.01.04</v>
      </c>
      <c r="X157" s="21"/>
      <c r="Y157" s="21"/>
    </row>
    <row r="158" spans="1:25" ht="12.95">
      <c r="A158" s="164" t="s">
        <v>320</v>
      </c>
      <c r="B158" s="172"/>
      <c r="C158" s="172"/>
      <c r="D158" s="149" t="s">
        <v>321</v>
      </c>
      <c r="E158" s="149"/>
      <c r="F158" s="150"/>
      <c r="G158" s="149"/>
      <c r="H158" s="149"/>
      <c r="I158" s="149"/>
      <c r="J158" s="149"/>
      <c r="K158" s="149"/>
      <c r="L158" s="149"/>
      <c r="M158" s="151"/>
      <c r="N158" s="151"/>
      <c r="O158" s="149"/>
      <c r="P158" s="149"/>
      <c r="Q158" s="149"/>
      <c r="R158" s="152"/>
      <c r="S158" s="12" t="str">
        <f t="shared" ref="S158" si="300">+A158</f>
        <v>05.02.03.02</v>
      </c>
      <c r="X158" s="21"/>
      <c r="Y158" s="21"/>
    </row>
    <row r="159" spans="1:25" ht="62.45">
      <c r="A159" s="159" t="s">
        <v>322</v>
      </c>
      <c r="B159" s="170" t="str">
        <f>IFERROR((VLOOKUP(D159,#REF!,7,0)),"")</f>
        <v/>
      </c>
      <c r="C159" s="170" t="str">
        <f>IFERROR((VLOOKUP(D159,#REF!,8,0)),"")</f>
        <v/>
      </c>
      <c r="D159" s="90" t="s">
        <v>323</v>
      </c>
      <c r="E159" s="91" t="s">
        <v>92</v>
      </c>
      <c r="F159" s="92">
        <f>(1.7*2+4*3)*0.2</f>
        <v>3.08</v>
      </c>
      <c r="G159" s="93" t="str">
        <f>IFERROR((VLOOKUP(D159,#REF!,9,0)),"")</f>
        <v/>
      </c>
      <c r="H159" s="93" t="str">
        <f>IFERROR((VLOOKUP(D159,#REF!,10,0)),"")</f>
        <v/>
      </c>
      <c r="I159" s="94" t="str">
        <f t="shared" si="277"/>
        <v/>
      </c>
      <c r="J159" s="93" t="str">
        <f t="shared" si="278"/>
        <v/>
      </c>
      <c r="K159" s="93" t="str">
        <f t="shared" si="279"/>
        <v/>
      </c>
      <c r="L159" s="94" t="str">
        <f t="shared" si="280"/>
        <v/>
      </c>
      <c r="M159" s="95" t="e">
        <f t="shared" si="218"/>
        <v>#REF!</v>
      </c>
      <c r="N159" s="95" t="e">
        <f t="shared" si="219"/>
        <v>#REF!</v>
      </c>
      <c r="O159" s="93" t="str">
        <f t="shared" si="281"/>
        <v/>
      </c>
      <c r="P159" s="93" t="str">
        <f t="shared" si="282"/>
        <v/>
      </c>
      <c r="Q159" s="94" t="str">
        <f t="shared" si="283"/>
        <v/>
      </c>
      <c r="R159" s="96" t="str">
        <f>IFERROR((Q159/$Q$593),"")</f>
        <v/>
      </c>
      <c r="S159" s="12" t="str">
        <f t="shared" si="284"/>
        <v>05.02.03.02.01</v>
      </c>
      <c r="X159" s="21"/>
      <c r="Y159" s="21"/>
    </row>
    <row r="160" spans="1:25" ht="12.95">
      <c r="A160" s="164" t="s">
        <v>324</v>
      </c>
      <c r="B160" s="172"/>
      <c r="C160" s="172"/>
      <c r="D160" s="149" t="s">
        <v>293</v>
      </c>
      <c r="E160" s="149"/>
      <c r="F160" s="150"/>
      <c r="G160" s="149"/>
      <c r="H160" s="149"/>
      <c r="I160" s="149"/>
      <c r="J160" s="149"/>
      <c r="K160" s="149"/>
      <c r="L160" s="149"/>
      <c r="M160" s="151"/>
      <c r="N160" s="151"/>
      <c r="O160" s="149"/>
      <c r="P160" s="149"/>
      <c r="Q160" s="149"/>
      <c r="R160" s="152"/>
      <c r="S160" s="12" t="str">
        <f t="shared" si="284"/>
        <v>05.02.03.03</v>
      </c>
      <c r="X160" s="21"/>
      <c r="Y160" s="21"/>
    </row>
    <row r="161" spans="1:25" ht="50.1">
      <c r="A161" s="159" t="s">
        <v>325</v>
      </c>
      <c r="B161" s="170" t="str">
        <f>IFERROR((VLOOKUP(D161,#REF!,7,0)),"")</f>
        <v/>
      </c>
      <c r="C161" s="170" t="str">
        <f>IFERROR((VLOOKUP(D161,#REF!,8,0)),"")</f>
        <v/>
      </c>
      <c r="D161" s="90" t="s">
        <v>295</v>
      </c>
      <c r="E161" s="91" t="s">
        <v>175</v>
      </c>
      <c r="F161" s="92">
        <f>F157*0.05</f>
        <v>2.8030000000000004</v>
      </c>
      <c r="G161" s="93" t="str">
        <f>IFERROR((VLOOKUP(D161,#REF!,9,0)),"")</f>
        <v/>
      </c>
      <c r="H161" s="93" t="str">
        <f>IFERROR((VLOOKUP(D161,#REF!,10,0)),"")</f>
        <v/>
      </c>
      <c r="I161" s="94" t="str">
        <f>IFERROR(TRUNC((H161+G161),2),"")</f>
        <v/>
      </c>
      <c r="J161" s="93" t="str">
        <f>IFERROR(TRUNC(G161+G161*M161,2),"")</f>
        <v/>
      </c>
      <c r="K161" s="93" t="str">
        <f>IFERROR(TRUNC(H161*(1+N161),2),"")</f>
        <v/>
      </c>
      <c r="L161" s="94" t="str">
        <f>IFERROR(TRUNC((K161+J161),2),"")</f>
        <v/>
      </c>
      <c r="M161" s="95" t="e">
        <f t="shared" si="238"/>
        <v>#REF!</v>
      </c>
      <c r="N161" s="95" t="e">
        <f t="shared" si="239"/>
        <v>#REF!</v>
      </c>
      <c r="O161" s="93" t="str">
        <f>IFERROR(TRUNC(J161*F161,2),"")</f>
        <v/>
      </c>
      <c r="P161" s="93" t="str">
        <f>IFERROR(TRUNC(K161*F161,2),"")</f>
        <v/>
      </c>
      <c r="Q161" s="94" t="str">
        <f>IFERROR(TRUNC((O161+P161),2),"")</f>
        <v/>
      </c>
      <c r="R161" s="96" t="str">
        <f>IFERROR((Q161/$Q$593),"")</f>
        <v/>
      </c>
      <c r="S161" s="12" t="str">
        <f>+A161</f>
        <v>05.02.03.03.01</v>
      </c>
      <c r="X161" s="21"/>
      <c r="Y161" s="21"/>
    </row>
    <row r="162" spans="1:25" ht="12.95">
      <c r="A162" s="164" t="s">
        <v>326</v>
      </c>
      <c r="B162" s="172"/>
      <c r="C162" s="172"/>
      <c r="D162" s="149" t="s">
        <v>327</v>
      </c>
      <c r="E162" s="149"/>
      <c r="F162" s="150"/>
      <c r="G162" s="149"/>
      <c r="H162" s="149"/>
      <c r="I162" s="149"/>
      <c r="J162" s="149"/>
      <c r="K162" s="149"/>
      <c r="L162" s="149"/>
      <c r="M162" s="151"/>
      <c r="N162" s="151"/>
      <c r="O162" s="149"/>
      <c r="P162" s="149"/>
      <c r="Q162" s="149"/>
      <c r="R162" s="152"/>
      <c r="S162" s="12" t="str">
        <f t="shared" ref="S162" si="301">+A162</f>
        <v>05.02.03.04</v>
      </c>
      <c r="X162" s="21"/>
      <c r="Y162" s="21"/>
    </row>
    <row r="163" spans="1:25" ht="62.45">
      <c r="A163" s="159" t="s">
        <v>328</v>
      </c>
      <c r="B163" s="170" t="str">
        <f>IFERROR((VLOOKUP(D163,#REF!,7,0)),"")</f>
        <v/>
      </c>
      <c r="C163" s="170" t="str">
        <f>IFERROR((VLOOKUP(D163,#REF!,8,0)),"")</f>
        <v/>
      </c>
      <c r="D163" s="90" t="s">
        <v>329</v>
      </c>
      <c r="E163" s="91" t="s">
        <v>92</v>
      </c>
      <c r="F163" s="92">
        <f>F157</f>
        <v>56.06</v>
      </c>
      <c r="G163" s="93" t="str">
        <f>IFERROR((VLOOKUP(D163,#REF!,9,0)),"")</f>
        <v/>
      </c>
      <c r="H163" s="93" t="str">
        <f>IFERROR((VLOOKUP(D163,#REF!,10,0)),"")</f>
        <v/>
      </c>
      <c r="I163" s="94" t="str">
        <f>IFERROR(TRUNC((H163+G163),2),"")</f>
        <v/>
      </c>
      <c r="J163" s="93" t="str">
        <f>IFERROR(TRUNC(G163+G163*M163,2),"")</f>
        <v/>
      </c>
      <c r="K163" s="93" t="str">
        <f>IFERROR(TRUNC(H163*(1+N163),2),"")</f>
        <v/>
      </c>
      <c r="L163" s="94" t="str">
        <f>IFERROR(TRUNC((K163+J163),2),"")</f>
        <v/>
      </c>
      <c r="M163" s="95" t="e">
        <f t="shared" si="238"/>
        <v>#REF!</v>
      </c>
      <c r="N163" s="95" t="e">
        <f t="shared" si="239"/>
        <v>#REF!</v>
      </c>
      <c r="O163" s="93" t="str">
        <f>IFERROR(TRUNC(J163*F163,2),"")</f>
        <v/>
      </c>
      <c r="P163" s="93" t="str">
        <f>IFERROR(TRUNC(K163*F163,2),"")</f>
        <v/>
      </c>
      <c r="Q163" s="94" t="str">
        <f>IFERROR(TRUNC((O163+P163),2),"")</f>
        <v/>
      </c>
      <c r="R163" s="96" t="str">
        <f>IFERROR((Q163/$Q$593),"")</f>
        <v/>
      </c>
      <c r="S163" s="12" t="str">
        <f>+A163</f>
        <v>05.02.03.04.01</v>
      </c>
      <c r="X163" s="21"/>
      <c r="Y163" s="21"/>
    </row>
    <row r="164" spans="1:25" ht="12.95">
      <c r="A164" s="164" t="s">
        <v>330</v>
      </c>
      <c r="B164" s="172"/>
      <c r="C164" s="172"/>
      <c r="D164" s="149" t="s">
        <v>331</v>
      </c>
      <c r="E164" s="149"/>
      <c r="F164" s="150"/>
      <c r="G164" s="149"/>
      <c r="H164" s="149"/>
      <c r="I164" s="149"/>
      <c r="J164" s="149"/>
      <c r="K164" s="149"/>
      <c r="L164" s="149"/>
      <c r="M164" s="151"/>
      <c r="N164" s="151"/>
      <c r="O164" s="149"/>
      <c r="P164" s="149"/>
      <c r="Q164" s="149"/>
      <c r="R164" s="152"/>
      <c r="S164" s="12" t="str">
        <f t="shared" ref="S164:S172" si="302">+A164</f>
        <v>05.02.03.05</v>
      </c>
      <c r="X164" s="21"/>
      <c r="Y164" s="21"/>
    </row>
    <row r="165" spans="1:25" ht="50.1">
      <c r="A165" s="159" t="s">
        <v>332</v>
      </c>
      <c r="B165" s="170" t="str">
        <f>IFERROR((VLOOKUP(D165,#REF!,7,0)),"")</f>
        <v/>
      </c>
      <c r="C165" s="170" t="str">
        <f>IFERROR((VLOOKUP(D165,#REF!,8,0)),"")</f>
        <v/>
      </c>
      <c r="D165" s="90" t="s">
        <v>333</v>
      </c>
      <c r="E165" s="91" t="s">
        <v>262</v>
      </c>
      <c r="F165" s="92">
        <v>268</v>
      </c>
      <c r="G165" s="93" t="str">
        <f>IFERROR((VLOOKUP(D165,#REF!,9,0)),"")</f>
        <v/>
      </c>
      <c r="H165" s="93" t="str">
        <f>IFERROR((VLOOKUP(D165,#REF!,10,0)),"")</f>
        <v/>
      </c>
      <c r="I165" s="94" t="str">
        <f t="shared" ref="I165:I166" si="303">IFERROR(TRUNC((H165+G165),2),"")</f>
        <v/>
      </c>
      <c r="J165" s="93" t="str">
        <f t="shared" ref="J165:J166" si="304">IFERROR(TRUNC(G165+G165*M165,2),"")</f>
        <v/>
      </c>
      <c r="K165" s="93" t="str">
        <f t="shared" ref="K165:K166" si="305">IFERROR(TRUNC(H165*(1+N165),2),"")</f>
        <v/>
      </c>
      <c r="L165" s="94" t="str">
        <f t="shared" ref="L165:L166" si="306">IFERROR(TRUNC((K165+J165),2),"")</f>
        <v/>
      </c>
      <c r="M165" s="95" t="e">
        <f t="shared" si="238"/>
        <v>#REF!</v>
      </c>
      <c r="N165" s="95" t="e">
        <f t="shared" si="239"/>
        <v>#REF!</v>
      </c>
      <c r="O165" s="93" t="str">
        <f t="shared" ref="O165:O166" si="307">IFERROR(TRUNC(J165*F165,2),"")</f>
        <v/>
      </c>
      <c r="P165" s="93" t="str">
        <f t="shared" ref="P165:P166" si="308">IFERROR(TRUNC(K165*F165,2),"")</f>
        <v/>
      </c>
      <c r="Q165" s="94" t="str">
        <f t="shared" ref="Q165:Q166" si="309">IFERROR(TRUNC((O165+P165),2),"")</f>
        <v/>
      </c>
      <c r="R165" s="96" t="str">
        <f>IFERROR((Q165/$Q$593),"")</f>
        <v/>
      </c>
      <c r="S165" s="12" t="str">
        <f t="shared" si="302"/>
        <v>05.02.03.05.01</v>
      </c>
      <c r="X165" s="21"/>
      <c r="Y165" s="21"/>
    </row>
    <row r="166" spans="1:25" ht="50.1">
      <c r="A166" s="159" t="s">
        <v>334</v>
      </c>
      <c r="B166" s="170" t="str">
        <f>IFERROR((VLOOKUP(D166,#REF!,7,0)),"")</f>
        <v/>
      </c>
      <c r="C166" s="170" t="str">
        <f>IFERROR((VLOOKUP(D166,#REF!,8,0)),"")</f>
        <v/>
      </c>
      <c r="D166" s="90" t="s">
        <v>335</v>
      </c>
      <c r="E166" s="91" t="s">
        <v>262</v>
      </c>
      <c r="F166" s="92">
        <v>585</v>
      </c>
      <c r="G166" s="93" t="str">
        <f>IFERROR((VLOOKUP(D166,#REF!,9,0)),"")</f>
        <v/>
      </c>
      <c r="H166" s="93" t="str">
        <f>IFERROR((VLOOKUP(D166,#REF!,10,0)),"")</f>
        <v/>
      </c>
      <c r="I166" s="94" t="str">
        <f t="shared" si="303"/>
        <v/>
      </c>
      <c r="J166" s="93" t="str">
        <f t="shared" si="304"/>
        <v/>
      </c>
      <c r="K166" s="93" t="str">
        <f t="shared" si="305"/>
        <v/>
      </c>
      <c r="L166" s="94" t="str">
        <f t="shared" si="306"/>
        <v/>
      </c>
      <c r="M166" s="95" t="e">
        <f t="shared" si="238"/>
        <v>#REF!</v>
      </c>
      <c r="N166" s="95" t="e">
        <f t="shared" si="239"/>
        <v>#REF!</v>
      </c>
      <c r="O166" s="93" t="str">
        <f t="shared" si="307"/>
        <v/>
      </c>
      <c r="P166" s="93" t="str">
        <f t="shared" si="308"/>
        <v/>
      </c>
      <c r="Q166" s="94" t="str">
        <f t="shared" si="309"/>
        <v/>
      </c>
      <c r="R166" s="96" t="str">
        <f>IFERROR((Q166/$Q$593),"")</f>
        <v/>
      </c>
      <c r="S166" s="12" t="str">
        <f t="shared" si="302"/>
        <v>05.02.03.05.02</v>
      </c>
      <c r="X166" s="21"/>
      <c r="Y166" s="21"/>
    </row>
    <row r="167" spans="1:25" ht="62.45">
      <c r="A167" s="159" t="s">
        <v>336</v>
      </c>
      <c r="B167" s="170" t="str">
        <f>IFERROR((VLOOKUP(D167,#REF!,7,0)),"")</f>
        <v/>
      </c>
      <c r="C167" s="170" t="str">
        <f>IFERROR((VLOOKUP(D167,#REF!,8,0)),"")</f>
        <v/>
      </c>
      <c r="D167" s="90" t="s">
        <v>337</v>
      </c>
      <c r="E167" s="91" t="s">
        <v>262</v>
      </c>
      <c r="F167" s="92">
        <v>15</v>
      </c>
      <c r="G167" s="93" t="str">
        <f>IFERROR((VLOOKUP(D167,#REF!,9,0)),"")</f>
        <v/>
      </c>
      <c r="H167" s="93" t="str">
        <f>IFERROR((VLOOKUP(D167,#REF!,10,0)),"")</f>
        <v/>
      </c>
      <c r="I167" s="94" t="str">
        <f t="shared" ref="I167" si="310">IFERROR(TRUNC((H167+G167),2),"")</f>
        <v/>
      </c>
      <c r="J167" s="93" t="str">
        <f t="shared" ref="J167" si="311">IFERROR(TRUNC(G167+G167*M167,2),"")</f>
        <v/>
      </c>
      <c r="K167" s="93" t="str">
        <f t="shared" ref="K167" si="312">IFERROR(TRUNC(H167*(1+N167),2),"")</f>
        <v/>
      </c>
      <c r="L167" s="94" t="str">
        <f t="shared" ref="L167" si="313">IFERROR(TRUNC((K167+J167),2),"")</f>
        <v/>
      </c>
      <c r="M167" s="95" t="e">
        <f t="shared" si="238"/>
        <v>#REF!</v>
      </c>
      <c r="N167" s="95" t="e">
        <f t="shared" si="239"/>
        <v>#REF!</v>
      </c>
      <c r="O167" s="93" t="str">
        <f t="shared" ref="O167" si="314">IFERROR(TRUNC(J167*F167,2),"")</f>
        <v/>
      </c>
      <c r="P167" s="93" t="str">
        <f t="shared" ref="P167" si="315">IFERROR(TRUNC(K167*F167,2),"")</f>
        <v/>
      </c>
      <c r="Q167" s="94" t="str">
        <f t="shared" ref="Q167" si="316">IFERROR(TRUNC((O167+P167),2),"")</f>
        <v/>
      </c>
      <c r="R167" s="96" t="str">
        <f>IFERROR((Q167/$Q$593),"")</f>
        <v/>
      </c>
      <c r="S167" s="12" t="str">
        <f t="shared" ref="S167" si="317">+A167</f>
        <v>05.02.03.05.03</v>
      </c>
      <c r="X167" s="21"/>
      <c r="Y167" s="21"/>
    </row>
    <row r="168" spans="1:25" ht="12.95">
      <c r="A168" s="164" t="s">
        <v>338</v>
      </c>
      <c r="B168" s="172"/>
      <c r="C168" s="172"/>
      <c r="D168" s="149" t="s">
        <v>339</v>
      </c>
      <c r="E168" s="149"/>
      <c r="F168" s="150"/>
      <c r="G168" s="149"/>
      <c r="H168" s="149"/>
      <c r="I168" s="149"/>
      <c r="J168" s="149"/>
      <c r="K168" s="149"/>
      <c r="L168" s="149"/>
      <c r="M168" s="151"/>
      <c r="N168" s="151"/>
      <c r="O168" s="149"/>
      <c r="P168" s="149"/>
      <c r="Q168" s="149"/>
      <c r="R168" s="152"/>
      <c r="S168" s="12" t="str">
        <f t="shared" si="302"/>
        <v>05.02.03.06</v>
      </c>
      <c r="X168" s="21"/>
      <c r="Y168" s="21"/>
    </row>
    <row r="169" spans="1:25" ht="99.95">
      <c r="A169" s="159" t="s">
        <v>340</v>
      </c>
      <c r="B169" s="170" t="str">
        <f>IFERROR((VLOOKUP(D169,#REF!,7,0)),"")</f>
        <v/>
      </c>
      <c r="C169" s="170" t="str">
        <f>IFERROR((VLOOKUP(D169,#REF!,8,0)),"")</f>
        <v/>
      </c>
      <c r="D169" s="90" t="s">
        <v>341</v>
      </c>
      <c r="E169" s="91" t="s">
        <v>175</v>
      </c>
      <c r="F169" s="92">
        <f>8.41</f>
        <v>8.41</v>
      </c>
      <c r="G169" s="93" t="str">
        <f>IFERROR((VLOOKUP(D169,#REF!,9,0)),"")</f>
        <v/>
      </c>
      <c r="H169" s="93" t="str">
        <f>IFERROR((VLOOKUP(D169,#REF!,10,0)),"")</f>
        <v/>
      </c>
      <c r="I169" s="94" t="str">
        <f t="shared" ref="I169:I170" si="318">IFERROR(TRUNC((H169+G169),2),"")</f>
        <v/>
      </c>
      <c r="J169" s="93" t="str">
        <f t="shared" ref="J169:J170" si="319">IFERROR(TRUNC(G169+G169*M169,2),"")</f>
        <v/>
      </c>
      <c r="K169" s="93" t="str">
        <f t="shared" ref="K169:K170" si="320">IFERROR(TRUNC(H169*(1+N169),2),"")</f>
        <v/>
      </c>
      <c r="L169" s="94" t="str">
        <f t="shared" ref="L169:L170" si="321">IFERROR(TRUNC((K169+J169),2),"")</f>
        <v/>
      </c>
      <c r="M169" s="95" t="e">
        <f t="shared" si="238"/>
        <v>#REF!</v>
      </c>
      <c r="N169" s="95" t="e">
        <f t="shared" si="239"/>
        <v>#REF!</v>
      </c>
      <c r="O169" s="93" t="str">
        <f t="shared" ref="O169:O170" si="322">IFERROR(TRUNC(J169*F169,2),"")</f>
        <v/>
      </c>
      <c r="P169" s="93" t="str">
        <f t="shared" ref="P169:P170" si="323">IFERROR(TRUNC(K169*F169,2),"")</f>
        <v/>
      </c>
      <c r="Q169" s="94" t="str">
        <f t="shared" ref="Q169:Q170" si="324">IFERROR(TRUNC((O169+P169),2),"")</f>
        <v/>
      </c>
      <c r="R169" s="96" t="str">
        <f>IFERROR((Q169/$Q$593),"")</f>
        <v/>
      </c>
      <c r="S169" s="12" t="str">
        <f t="shared" si="302"/>
        <v>05.02.03.06.01</v>
      </c>
      <c r="X169" s="21"/>
      <c r="Y169" s="21"/>
    </row>
    <row r="170" spans="1:25" ht="62.45">
      <c r="A170" s="159" t="s">
        <v>342</v>
      </c>
      <c r="B170" s="170" t="str">
        <f>IFERROR((VLOOKUP(D170,#REF!,7,0)),"")</f>
        <v/>
      </c>
      <c r="C170" s="170" t="str">
        <f>IFERROR((VLOOKUP(D170,#REF!,8,0)),"")</f>
        <v/>
      </c>
      <c r="D170" s="90" t="s">
        <v>270</v>
      </c>
      <c r="E170" s="91" t="s">
        <v>175</v>
      </c>
      <c r="F170" s="92">
        <f>F169</f>
        <v>8.41</v>
      </c>
      <c r="G170" s="93" t="str">
        <f>IFERROR((VLOOKUP(D170,#REF!,9,0)),"")</f>
        <v/>
      </c>
      <c r="H170" s="93" t="str">
        <f>IFERROR((VLOOKUP(D170,#REF!,10,0)),"")</f>
        <v/>
      </c>
      <c r="I170" s="94" t="str">
        <f t="shared" si="318"/>
        <v/>
      </c>
      <c r="J170" s="93" t="str">
        <f t="shared" si="319"/>
        <v/>
      </c>
      <c r="K170" s="93" t="str">
        <f t="shared" si="320"/>
        <v/>
      </c>
      <c r="L170" s="94" t="str">
        <f t="shared" si="321"/>
        <v/>
      </c>
      <c r="M170" s="95" t="e">
        <f t="shared" si="218"/>
        <v>#REF!</v>
      </c>
      <c r="N170" s="95" t="e">
        <f t="shared" si="219"/>
        <v>#REF!</v>
      </c>
      <c r="O170" s="93" t="str">
        <f t="shared" si="322"/>
        <v/>
      </c>
      <c r="P170" s="93" t="str">
        <f t="shared" si="323"/>
        <v/>
      </c>
      <c r="Q170" s="94" t="str">
        <f t="shared" si="324"/>
        <v/>
      </c>
      <c r="R170" s="96" t="str">
        <f>IFERROR((Q170/$Q$593),"")</f>
        <v/>
      </c>
      <c r="S170" s="12" t="str">
        <f t="shared" si="302"/>
        <v>05.02.03.06.02</v>
      </c>
      <c r="X170" s="21"/>
      <c r="Y170" s="21"/>
    </row>
    <row r="171" spans="1:25" ht="12.95">
      <c r="A171" s="160" t="s">
        <v>343</v>
      </c>
      <c r="B171" s="171"/>
      <c r="C171" s="171"/>
      <c r="D171" s="144" t="s">
        <v>344</v>
      </c>
      <c r="E171" s="97"/>
      <c r="F171" s="98"/>
      <c r="G171" s="97"/>
      <c r="H171" s="97"/>
      <c r="I171" s="97"/>
      <c r="J171" s="97"/>
      <c r="K171" s="97"/>
      <c r="L171" s="97"/>
      <c r="M171" s="99"/>
      <c r="N171" s="99"/>
      <c r="O171" s="97"/>
      <c r="P171" s="97"/>
      <c r="Q171" s="97"/>
      <c r="R171" s="100"/>
      <c r="S171" s="12" t="str">
        <f t="shared" si="302"/>
        <v>05.02.04</v>
      </c>
      <c r="X171" s="21"/>
      <c r="Y171" s="21"/>
    </row>
    <row r="172" spans="1:25" ht="12.95">
      <c r="A172" s="164" t="s">
        <v>345</v>
      </c>
      <c r="B172" s="172"/>
      <c r="C172" s="172"/>
      <c r="D172" s="149" t="s">
        <v>346</v>
      </c>
      <c r="E172" s="149"/>
      <c r="F172" s="150"/>
      <c r="G172" s="149"/>
      <c r="H172" s="149"/>
      <c r="I172" s="149"/>
      <c r="J172" s="149"/>
      <c r="K172" s="149"/>
      <c r="L172" s="149"/>
      <c r="M172" s="151"/>
      <c r="N172" s="151"/>
      <c r="O172" s="149"/>
      <c r="P172" s="149"/>
      <c r="Q172" s="149"/>
      <c r="R172" s="152"/>
      <c r="S172" s="12" t="str">
        <f t="shared" si="302"/>
        <v>05.02.04.01</v>
      </c>
      <c r="X172" s="21"/>
      <c r="Y172" s="21"/>
    </row>
    <row r="173" spans="1:25" ht="99.95">
      <c r="A173" s="159" t="s">
        <v>347</v>
      </c>
      <c r="B173" s="170" t="str">
        <f>IFERROR((VLOOKUP(D173,#REF!,7,0)),"")</f>
        <v/>
      </c>
      <c r="C173" s="170" t="str">
        <f>IFERROR((VLOOKUP(D173,#REF!,8,0)),"")</f>
        <v/>
      </c>
      <c r="D173" s="41" t="s">
        <v>348</v>
      </c>
      <c r="E173" s="148" t="s">
        <v>92</v>
      </c>
      <c r="F173" s="92">
        <f>(3.95*0.2*2+3.95*0.4*2)*8</f>
        <v>37.92</v>
      </c>
      <c r="G173" s="93" t="str">
        <f>IFERROR((VLOOKUP(D173,#REF!,9,0)),"")</f>
        <v/>
      </c>
      <c r="H173" s="93" t="str">
        <f>IFERROR((VLOOKUP(D173,#REF!,10,0)),"")</f>
        <v/>
      </c>
      <c r="I173" s="94" t="str">
        <f>IFERROR(TRUNC((H173+G173),2),"")</f>
        <v/>
      </c>
      <c r="J173" s="93" t="str">
        <f>IFERROR(TRUNC(G173+G173*M173,2),"")</f>
        <v/>
      </c>
      <c r="K173" s="93" t="str">
        <f>IFERROR(TRUNC(H173*(1+N173),2),"")</f>
        <v/>
      </c>
      <c r="L173" s="94" t="str">
        <f>IFERROR(TRUNC((K173+J173),2),"")</f>
        <v/>
      </c>
      <c r="M173" s="95" t="e">
        <f t="shared" si="238"/>
        <v>#REF!</v>
      </c>
      <c r="N173" s="95" t="e">
        <f t="shared" si="239"/>
        <v>#REF!</v>
      </c>
      <c r="O173" s="93" t="str">
        <f>IFERROR(TRUNC(J173*F173,2),"")</f>
        <v/>
      </c>
      <c r="P173" s="93" t="str">
        <f>IFERROR(TRUNC(K173*F173,2),"")</f>
        <v/>
      </c>
      <c r="Q173" s="94" t="str">
        <f>IFERROR(TRUNC((O173+P173),2),"")</f>
        <v/>
      </c>
      <c r="R173" s="96" t="str">
        <f>IFERROR((Q173/$Q$593),"")</f>
        <v/>
      </c>
      <c r="S173" s="12" t="str">
        <f>+A173</f>
        <v>05.02.04.01.01</v>
      </c>
      <c r="X173" s="21"/>
      <c r="Y173" s="21"/>
    </row>
    <row r="174" spans="1:25" ht="12.95">
      <c r="A174" s="164" t="s">
        <v>349</v>
      </c>
      <c r="B174" s="172"/>
      <c r="C174" s="172"/>
      <c r="D174" s="149" t="s">
        <v>350</v>
      </c>
      <c r="E174" s="149"/>
      <c r="F174" s="150"/>
      <c r="G174" s="149"/>
      <c r="H174" s="149"/>
      <c r="I174" s="149"/>
      <c r="J174" s="149"/>
      <c r="K174" s="149"/>
      <c r="L174" s="149"/>
      <c r="M174" s="151"/>
      <c r="N174" s="151"/>
      <c r="O174" s="149"/>
      <c r="P174" s="149"/>
      <c r="Q174" s="149"/>
      <c r="R174" s="152"/>
      <c r="S174" s="12" t="str">
        <f t="shared" ref="S174" si="325">+A174</f>
        <v>05.02.04.02</v>
      </c>
      <c r="X174" s="21"/>
      <c r="Y174" s="21"/>
    </row>
    <row r="175" spans="1:25" ht="50.1">
      <c r="A175" s="159" t="s">
        <v>351</v>
      </c>
      <c r="B175" s="170" t="str">
        <f>IFERROR((VLOOKUP(D175,#REF!,7,0)),"")</f>
        <v/>
      </c>
      <c r="C175" s="170" t="str">
        <f>IFERROR((VLOOKUP(D175,#REF!,8,0)),"")</f>
        <v/>
      </c>
      <c r="D175" s="90" t="s">
        <v>352</v>
      </c>
      <c r="E175" s="91" t="s">
        <v>262</v>
      </c>
      <c r="F175" s="92">
        <f>61.6</f>
        <v>61.6</v>
      </c>
      <c r="G175" s="93" t="str">
        <f>IFERROR((VLOOKUP(D175,#REF!,9,0)),"")</f>
        <v/>
      </c>
      <c r="H175" s="93" t="str">
        <f>IFERROR((VLOOKUP(D175,#REF!,10,0)),"")</f>
        <v/>
      </c>
      <c r="I175" s="94" t="str">
        <f>IFERROR(TRUNC((H175+G175),2),"")</f>
        <v/>
      </c>
      <c r="J175" s="93" t="str">
        <f>IFERROR(TRUNC(G175+G175*M175,2),"")</f>
        <v/>
      </c>
      <c r="K175" s="93" t="str">
        <f>IFERROR(TRUNC(H175*(1+N175),2),"")</f>
        <v/>
      </c>
      <c r="L175" s="94" t="str">
        <f>IFERROR(TRUNC((K175+J175),2),"")</f>
        <v/>
      </c>
      <c r="M175" s="95" t="e">
        <f t="shared" si="238"/>
        <v>#REF!</v>
      </c>
      <c r="N175" s="95" t="e">
        <f t="shared" si="239"/>
        <v>#REF!</v>
      </c>
      <c r="O175" s="93" t="str">
        <f>IFERROR(TRUNC(J175*F175,2),"")</f>
        <v/>
      </c>
      <c r="P175" s="93" t="str">
        <f>IFERROR(TRUNC(K175*F175,2),"")</f>
        <v/>
      </c>
      <c r="Q175" s="94" t="str">
        <f>IFERROR(TRUNC((O175+P175),2),"")</f>
        <v/>
      </c>
      <c r="R175" s="96" t="str">
        <f>IFERROR((Q175/$Q$593),"")</f>
        <v/>
      </c>
      <c r="S175" s="12" t="str">
        <f>+A175</f>
        <v>05.02.04.02.01</v>
      </c>
      <c r="X175" s="21"/>
      <c r="Y175" s="21"/>
    </row>
    <row r="176" spans="1:25" ht="50.1">
      <c r="A176" s="159" t="s">
        <v>353</v>
      </c>
      <c r="B176" s="170" t="str">
        <f>IFERROR((VLOOKUP(D176,#REF!,7,0)),"")</f>
        <v/>
      </c>
      <c r="C176" s="170" t="str">
        <f>IFERROR((VLOOKUP(D176,#REF!,8,0)),"")</f>
        <v/>
      </c>
      <c r="D176" s="90" t="s">
        <v>354</v>
      </c>
      <c r="E176" s="91" t="s">
        <v>262</v>
      </c>
      <c r="F176" s="92">
        <v>146.4</v>
      </c>
      <c r="G176" s="93" t="str">
        <f>IFERROR((VLOOKUP(D176,#REF!,9,0)),"")</f>
        <v/>
      </c>
      <c r="H176" s="93" t="str">
        <f>IFERROR((VLOOKUP(D176,#REF!,10,0)),"")</f>
        <v/>
      </c>
      <c r="I176" s="94" t="str">
        <f>IFERROR(TRUNC((H176+G176),2),"")</f>
        <v/>
      </c>
      <c r="J176" s="93" t="str">
        <f>IFERROR(TRUNC(G176+G176*M176,2),"")</f>
        <v/>
      </c>
      <c r="K176" s="93" t="str">
        <f>IFERROR(TRUNC(H176*(1+N176),2),"")</f>
        <v/>
      </c>
      <c r="L176" s="94" t="str">
        <f>IFERROR(TRUNC((K176+J176),2),"")</f>
        <v/>
      </c>
      <c r="M176" s="95" t="e">
        <f t="shared" si="238"/>
        <v>#REF!</v>
      </c>
      <c r="N176" s="95" t="e">
        <f t="shared" si="239"/>
        <v>#REF!</v>
      </c>
      <c r="O176" s="93" t="str">
        <f>IFERROR(TRUNC(J176*F176,2),"")</f>
        <v/>
      </c>
      <c r="P176" s="93" t="str">
        <f>IFERROR(TRUNC(K176*F176,2),"")</f>
        <v/>
      </c>
      <c r="Q176" s="94" t="str">
        <f>IFERROR(TRUNC((O176+P176),2),"")</f>
        <v/>
      </c>
      <c r="R176" s="96" t="str">
        <f>IFERROR((Q176/$Q$593),"")</f>
        <v/>
      </c>
      <c r="S176" s="12" t="str">
        <f>+A176</f>
        <v>05.02.04.02.02</v>
      </c>
      <c r="X176" s="21"/>
      <c r="Y176" s="21"/>
    </row>
    <row r="177" spans="1:25" ht="12.95">
      <c r="A177" s="164" t="s">
        <v>355</v>
      </c>
      <c r="B177" s="172"/>
      <c r="C177" s="172"/>
      <c r="D177" s="149" t="s">
        <v>356</v>
      </c>
      <c r="E177" s="149"/>
      <c r="F177" s="150"/>
      <c r="G177" s="149"/>
      <c r="H177" s="149"/>
      <c r="I177" s="149"/>
      <c r="J177" s="149"/>
      <c r="K177" s="149"/>
      <c r="L177" s="149"/>
      <c r="M177" s="151"/>
      <c r="N177" s="151"/>
      <c r="O177" s="149"/>
      <c r="P177" s="149"/>
      <c r="Q177" s="149"/>
      <c r="R177" s="152"/>
      <c r="S177" s="12" t="str">
        <f t="shared" ref="S177" si="326">+A177</f>
        <v>05.02.04.03</v>
      </c>
      <c r="X177" s="21"/>
      <c r="Y177" s="21"/>
    </row>
    <row r="178" spans="1:25" ht="75">
      <c r="A178" s="159" t="s">
        <v>357</v>
      </c>
      <c r="B178" s="170" t="str">
        <f>IFERROR((VLOOKUP(D178,#REF!,7,0)),"")</f>
        <v/>
      </c>
      <c r="C178" s="170" t="str">
        <f>IFERROR((VLOOKUP(D178,#REF!,8,0)),"")</f>
        <v/>
      </c>
      <c r="D178" s="90" t="s">
        <v>358</v>
      </c>
      <c r="E178" s="91" t="s">
        <v>175</v>
      </c>
      <c r="F178" s="92">
        <f>3.95*0.2*0.4*8</f>
        <v>2.5280000000000005</v>
      </c>
      <c r="G178" s="93" t="str">
        <f>IFERROR((VLOOKUP(D178,#REF!,9,0)),"")</f>
        <v/>
      </c>
      <c r="H178" s="93" t="str">
        <f>IFERROR((VLOOKUP(D178,#REF!,10,0)),"")</f>
        <v/>
      </c>
      <c r="I178" s="94" t="str">
        <f>IFERROR(TRUNC((H178+G178),2),"")</f>
        <v/>
      </c>
      <c r="J178" s="93" t="str">
        <f>IFERROR(TRUNC(G178+G178*M178,2),"")</f>
        <v/>
      </c>
      <c r="K178" s="93" t="str">
        <f>IFERROR(TRUNC(H178*(1+N178),2),"")</f>
        <v/>
      </c>
      <c r="L178" s="94" t="str">
        <f>IFERROR(TRUNC((K178+J178),2),"")</f>
        <v/>
      </c>
      <c r="M178" s="95" t="e">
        <f t="shared" si="238"/>
        <v>#REF!</v>
      </c>
      <c r="N178" s="95" t="e">
        <f t="shared" si="239"/>
        <v>#REF!</v>
      </c>
      <c r="O178" s="93" t="str">
        <f>IFERROR(TRUNC(J178*F178,2),"")</f>
        <v/>
      </c>
      <c r="P178" s="93" t="str">
        <f>IFERROR(TRUNC(K178*F178,2),"")</f>
        <v/>
      </c>
      <c r="Q178" s="94" t="str">
        <f>IFERROR(TRUNC((O178+P178),2),"")</f>
        <v/>
      </c>
      <c r="R178" s="96" t="str">
        <f>IFERROR((Q178/$Q$593),"")</f>
        <v/>
      </c>
      <c r="S178" s="12" t="str">
        <f>+A178</f>
        <v>05.02.04.03.01</v>
      </c>
      <c r="X178" s="21"/>
      <c r="Y178" s="21"/>
    </row>
    <row r="179" spans="1:25" ht="62.45">
      <c r="A179" s="159" t="s">
        <v>359</v>
      </c>
      <c r="B179" s="170" t="str">
        <f>IFERROR((VLOOKUP(D179,#REF!,7,0)),"")</f>
        <v/>
      </c>
      <c r="C179" s="170" t="str">
        <f>IFERROR((VLOOKUP(D179,#REF!,8,0)),"")</f>
        <v/>
      </c>
      <c r="D179" s="41" t="s">
        <v>270</v>
      </c>
      <c r="E179" s="148" t="s">
        <v>175</v>
      </c>
      <c r="F179" s="92">
        <f>F178</f>
        <v>2.5280000000000005</v>
      </c>
      <c r="G179" s="93" t="str">
        <f>IFERROR((VLOOKUP(D179,#REF!,9,0)),"")</f>
        <v/>
      </c>
      <c r="H179" s="93" t="str">
        <f>IFERROR((VLOOKUP(D179,#REF!,10,0)),"")</f>
        <v/>
      </c>
      <c r="I179" s="94" t="str">
        <f>IFERROR(TRUNC((H179+G179),2),"")</f>
        <v/>
      </c>
      <c r="J179" s="93" t="str">
        <f>IFERROR(TRUNC(G179+G179*M179,2),"")</f>
        <v/>
      </c>
      <c r="K179" s="93" t="str">
        <f>IFERROR(TRUNC(H179*(1+N179),2),"")</f>
        <v/>
      </c>
      <c r="L179" s="94" t="str">
        <f>IFERROR(TRUNC((K179+J179),2),"")</f>
        <v/>
      </c>
      <c r="M179" s="95" t="e">
        <f t="shared" si="238"/>
        <v>#REF!</v>
      </c>
      <c r="N179" s="95" t="e">
        <f t="shared" si="239"/>
        <v>#REF!</v>
      </c>
      <c r="O179" s="93" t="str">
        <f>IFERROR(TRUNC(J179*F179,2),"")</f>
        <v/>
      </c>
      <c r="P179" s="93" t="str">
        <f>IFERROR(TRUNC(K179*F179,2),"")</f>
        <v/>
      </c>
      <c r="Q179" s="94" t="str">
        <f>IFERROR(TRUNC((O179+P179),2),"")</f>
        <v/>
      </c>
      <c r="R179" s="96" t="str">
        <f>IFERROR((Q179/$Q$593),"")</f>
        <v/>
      </c>
      <c r="S179" s="12" t="str">
        <f>+A179</f>
        <v>05.02.04.03.02</v>
      </c>
      <c r="X179" s="21"/>
      <c r="Y179" s="21"/>
    </row>
    <row r="180" spans="1:25" ht="12.95">
      <c r="A180" s="160" t="s">
        <v>360</v>
      </c>
      <c r="B180" s="171"/>
      <c r="C180" s="171"/>
      <c r="D180" s="144" t="s">
        <v>361</v>
      </c>
      <c r="E180" s="97"/>
      <c r="F180" s="98"/>
      <c r="G180" s="97"/>
      <c r="H180" s="97"/>
      <c r="I180" s="97"/>
      <c r="J180" s="97"/>
      <c r="K180" s="97"/>
      <c r="L180" s="97"/>
      <c r="M180" s="99"/>
      <c r="N180" s="99"/>
      <c r="O180" s="97"/>
      <c r="P180" s="97"/>
      <c r="Q180" s="97"/>
      <c r="R180" s="100"/>
      <c r="S180" s="12" t="str">
        <f t="shared" ref="S180:S181" si="327">+A180</f>
        <v>05.02.05</v>
      </c>
      <c r="X180" s="21"/>
      <c r="Y180" s="21"/>
    </row>
    <row r="181" spans="1:25" ht="12.95">
      <c r="A181" s="164" t="s">
        <v>362</v>
      </c>
      <c r="B181" s="172"/>
      <c r="C181" s="172"/>
      <c r="D181" s="149" t="s">
        <v>363</v>
      </c>
      <c r="E181" s="149"/>
      <c r="F181" s="150"/>
      <c r="G181" s="149"/>
      <c r="H181" s="149"/>
      <c r="I181" s="149"/>
      <c r="J181" s="149"/>
      <c r="K181" s="149"/>
      <c r="L181" s="149"/>
      <c r="M181" s="151"/>
      <c r="N181" s="151"/>
      <c r="O181" s="149"/>
      <c r="P181" s="149"/>
      <c r="Q181" s="149"/>
      <c r="R181" s="152"/>
      <c r="S181" s="12" t="str">
        <f t="shared" si="327"/>
        <v>05.02.05.01</v>
      </c>
      <c r="X181" s="21"/>
      <c r="Y181" s="21"/>
    </row>
    <row r="182" spans="1:25" ht="99.95">
      <c r="A182" s="159" t="s">
        <v>364</v>
      </c>
      <c r="B182" s="170" t="str">
        <f>IFERROR((VLOOKUP(D182,#REF!,7,0)),"")</f>
        <v/>
      </c>
      <c r="C182" s="170" t="str">
        <f>IFERROR((VLOOKUP(D182,#REF!,8,0)),"")</f>
        <v/>
      </c>
      <c r="D182" s="90" t="s">
        <v>365</v>
      </c>
      <c r="E182" s="91" t="s">
        <v>92</v>
      </c>
      <c r="F182" s="92">
        <v>36.299999999999997</v>
      </c>
      <c r="G182" s="93" t="str">
        <f>IFERROR((VLOOKUP(D182,#REF!,9,0)),"")</f>
        <v/>
      </c>
      <c r="H182" s="93" t="str">
        <f>IFERROR((VLOOKUP(D182,#REF!,10,0)),"")</f>
        <v/>
      </c>
      <c r="I182" s="94" t="str">
        <f>IFERROR(TRUNC((H182+G182),2),"")</f>
        <v/>
      </c>
      <c r="J182" s="93" t="str">
        <f>IFERROR(TRUNC(G182+G182*M182,2),"")</f>
        <v/>
      </c>
      <c r="K182" s="93" t="str">
        <f>IFERROR(TRUNC(H182*(1+N182),2),"")</f>
        <v/>
      </c>
      <c r="L182" s="94" t="str">
        <f>IFERROR(TRUNC((K182+J182),2),"")</f>
        <v/>
      </c>
      <c r="M182" s="95" t="e">
        <f t="shared" si="238"/>
        <v>#REF!</v>
      </c>
      <c r="N182" s="95" t="e">
        <f t="shared" si="239"/>
        <v>#REF!</v>
      </c>
      <c r="O182" s="93" t="str">
        <f>IFERROR(TRUNC(J182*F182,2),"")</f>
        <v/>
      </c>
      <c r="P182" s="93" t="str">
        <f>IFERROR(TRUNC(K182*F182,2),"")</f>
        <v/>
      </c>
      <c r="Q182" s="94" t="str">
        <f>IFERROR(TRUNC((O182+P182),2),"")</f>
        <v/>
      </c>
      <c r="R182" s="96" t="str">
        <f>IFERROR((Q182/$Q$593),"")</f>
        <v/>
      </c>
      <c r="S182" s="12" t="str">
        <f>+A182</f>
        <v>05.02.05.01.01</v>
      </c>
      <c r="X182" s="21"/>
      <c r="Y182" s="21"/>
    </row>
    <row r="183" spans="1:25" ht="12.95">
      <c r="A183" s="164" t="s">
        <v>366</v>
      </c>
      <c r="B183" s="172"/>
      <c r="C183" s="172"/>
      <c r="D183" s="149" t="s">
        <v>367</v>
      </c>
      <c r="E183" s="149"/>
      <c r="F183" s="150"/>
      <c r="G183" s="149"/>
      <c r="H183" s="149"/>
      <c r="I183" s="149"/>
      <c r="J183" s="149"/>
      <c r="K183" s="149"/>
      <c r="L183" s="149"/>
      <c r="M183" s="151"/>
      <c r="N183" s="151"/>
      <c r="O183" s="149"/>
      <c r="P183" s="149"/>
      <c r="Q183" s="149"/>
      <c r="R183" s="152"/>
      <c r="S183" s="12" t="str">
        <f t="shared" ref="S183" si="328">+A183</f>
        <v>05.02.05.02</v>
      </c>
      <c r="X183" s="21"/>
      <c r="Y183" s="21"/>
    </row>
    <row r="184" spans="1:25" ht="50.1">
      <c r="A184" s="159" t="s">
        <v>368</v>
      </c>
      <c r="B184" s="170" t="str">
        <f>IFERROR((VLOOKUP(D184,#REF!,7,0)),"")</f>
        <v/>
      </c>
      <c r="C184" s="170" t="str">
        <f>IFERROR((VLOOKUP(D184,#REF!,8,0)),"")</f>
        <v/>
      </c>
      <c r="D184" s="90" t="s">
        <v>369</v>
      </c>
      <c r="E184" s="91" t="s">
        <v>262</v>
      </c>
      <c r="F184" s="92">
        <v>48.9</v>
      </c>
      <c r="G184" s="93" t="str">
        <f>IFERROR((VLOOKUP(D184,#REF!,9,0)),"")</f>
        <v/>
      </c>
      <c r="H184" s="93" t="str">
        <f>IFERROR((VLOOKUP(D184,#REF!,10,0)),"")</f>
        <v/>
      </c>
      <c r="I184" s="94" t="str">
        <f>IFERROR(TRUNC((H184+G184),2),"")</f>
        <v/>
      </c>
      <c r="J184" s="93" t="str">
        <f>IFERROR(TRUNC(G184+G184*M184,2),"")</f>
        <v/>
      </c>
      <c r="K184" s="93" t="str">
        <f>IFERROR(TRUNC(H184*(1+N184),2),"")</f>
        <v/>
      </c>
      <c r="L184" s="94" t="str">
        <f>IFERROR(TRUNC((K184+J184),2),"")</f>
        <v/>
      </c>
      <c r="M184" s="95" t="e">
        <f t="shared" si="238"/>
        <v>#REF!</v>
      </c>
      <c r="N184" s="95" t="e">
        <f t="shared" si="239"/>
        <v>#REF!</v>
      </c>
      <c r="O184" s="93" t="str">
        <f>IFERROR(TRUNC(J184*F184,2),"")</f>
        <v/>
      </c>
      <c r="P184" s="93" t="str">
        <f>IFERROR(TRUNC(K184*F184,2),"")</f>
        <v/>
      </c>
      <c r="Q184" s="94" t="str">
        <f>IFERROR(TRUNC((O184+P184),2),"")</f>
        <v/>
      </c>
      <c r="R184" s="96" t="str">
        <f>IFERROR((Q184/$Q$593),"")</f>
        <v/>
      </c>
      <c r="S184" s="12" t="str">
        <f>+A184</f>
        <v>05.02.05.02.01</v>
      </c>
      <c r="X184" s="21"/>
      <c r="Y184" s="21"/>
    </row>
    <row r="185" spans="1:25" ht="50.1">
      <c r="A185" s="159" t="s">
        <v>370</v>
      </c>
      <c r="B185" s="170" t="str">
        <f>IFERROR((VLOOKUP(D185,#REF!,7,0)),"")</f>
        <v/>
      </c>
      <c r="C185" s="170" t="str">
        <f>IFERROR((VLOOKUP(D185,#REF!,8,0)),"")</f>
        <v/>
      </c>
      <c r="D185" s="90" t="s">
        <v>371</v>
      </c>
      <c r="E185" s="91" t="s">
        <v>262</v>
      </c>
      <c r="F185" s="92">
        <v>9.4</v>
      </c>
      <c r="G185" s="93" t="str">
        <f>IFERROR((VLOOKUP(D185,#REF!,9,0)),"")</f>
        <v/>
      </c>
      <c r="H185" s="93" t="str">
        <f>IFERROR((VLOOKUP(D185,#REF!,10,0)),"")</f>
        <v/>
      </c>
      <c r="I185" s="94" t="str">
        <f>IFERROR(TRUNC((H185+G185),2),"")</f>
        <v/>
      </c>
      <c r="J185" s="93" t="str">
        <f>IFERROR(TRUNC(G185+G185*M185,2),"")</f>
        <v/>
      </c>
      <c r="K185" s="93" t="str">
        <f>IFERROR(TRUNC(H185*(1+N185),2),"")</f>
        <v/>
      </c>
      <c r="L185" s="94" t="str">
        <f>IFERROR(TRUNC((K185+J185),2),"")</f>
        <v/>
      </c>
      <c r="M185" s="95" t="e">
        <f t="shared" si="238"/>
        <v>#REF!</v>
      </c>
      <c r="N185" s="95" t="e">
        <f t="shared" si="239"/>
        <v>#REF!</v>
      </c>
      <c r="O185" s="93" t="str">
        <f>IFERROR(TRUNC(J185*F185,2),"")</f>
        <v/>
      </c>
      <c r="P185" s="93" t="str">
        <f>IFERROR(TRUNC(K185*F185,2),"")</f>
        <v/>
      </c>
      <c r="Q185" s="94" t="str">
        <f>IFERROR(TRUNC((O185+P185),2),"")</f>
        <v/>
      </c>
      <c r="R185" s="96" t="str">
        <f>IFERROR((Q185/$Q$593),"")</f>
        <v/>
      </c>
      <c r="S185" s="12" t="str">
        <f>+A185</f>
        <v>05.02.05.02.02</v>
      </c>
      <c r="X185" s="21"/>
      <c r="Y185" s="21"/>
    </row>
    <row r="186" spans="1:25" ht="50.1">
      <c r="A186" s="159" t="s">
        <v>372</v>
      </c>
      <c r="B186" s="170" t="str">
        <f>IFERROR((VLOOKUP(D186,#REF!,7,0)),"")</f>
        <v/>
      </c>
      <c r="C186" s="170" t="str">
        <f>IFERROR((VLOOKUP(D186,#REF!,8,0)),"")</f>
        <v/>
      </c>
      <c r="D186" s="90" t="s">
        <v>373</v>
      </c>
      <c r="E186" s="91" t="s">
        <v>262</v>
      </c>
      <c r="F186" s="92">
        <v>109.2</v>
      </c>
      <c r="G186" s="93" t="str">
        <f>IFERROR((VLOOKUP(D186,#REF!,9,0)),"")</f>
        <v/>
      </c>
      <c r="H186" s="93" t="str">
        <f>IFERROR((VLOOKUP(D186,#REF!,10,0)),"")</f>
        <v/>
      </c>
      <c r="I186" s="94" t="str">
        <f>IFERROR(TRUNC((H186+G186),2),"")</f>
        <v/>
      </c>
      <c r="J186" s="93" t="str">
        <f>IFERROR(TRUNC(G186+G186*M186,2),"")</f>
        <v/>
      </c>
      <c r="K186" s="93" t="str">
        <f>IFERROR(TRUNC(H186*(1+N186),2),"")</f>
        <v/>
      </c>
      <c r="L186" s="94" t="str">
        <f>IFERROR(TRUNC((K186+J186),2),"")</f>
        <v/>
      </c>
      <c r="M186" s="95" t="e">
        <f t="shared" si="238"/>
        <v>#REF!</v>
      </c>
      <c r="N186" s="95" t="e">
        <f t="shared" si="239"/>
        <v>#REF!</v>
      </c>
      <c r="O186" s="93" t="str">
        <f>IFERROR(TRUNC(J186*F186,2),"")</f>
        <v/>
      </c>
      <c r="P186" s="93" t="str">
        <f>IFERROR(TRUNC(K186*F186,2),"")</f>
        <v/>
      </c>
      <c r="Q186" s="94" t="str">
        <f>IFERROR(TRUNC((O186+P186),2),"")</f>
        <v/>
      </c>
      <c r="R186" s="96" t="str">
        <f>IFERROR((Q186/$Q$593),"")</f>
        <v/>
      </c>
      <c r="S186" s="12" t="str">
        <f>+A186</f>
        <v>05.02.05.02.03</v>
      </c>
      <c r="X186" s="21"/>
      <c r="Y186" s="21"/>
    </row>
    <row r="187" spans="1:25" ht="50.1">
      <c r="A187" s="159" t="s">
        <v>374</v>
      </c>
      <c r="B187" s="170" t="str">
        <f>IFERROR((VLOOKUP(D187,#REF!,7,0)),"")</f>
        <v/>
      </c>
      <c r="C187" s="170" t="str">
        <f>IFERROR((VLOOKUP(D187,#REF!,8,0)),"")</f>
        <v/>
      </c>
      <c r="D187" s="90" t="s">
        <v>375</v>
      </c>
      <c r="E187" s="91" t="s">
        <v>262</v>
      </c>
      <c r="F187" s="92">
        <v>51</v>
      </c>
      <c r="G187" s="93" t="str">
        <f>IFERROR((VLOOKUP(D187,#REF!,9,0)),"")</f>
        <v/>
      </c>
      <c r="H187" s="93" t="str">
        <f>IFERROR((VLOOKUP(D187,#REF!,10,0)),"")</f>
        <v/>
      </c>
      <c r="I187" s="94" t="str">
        <f>IFERROR(TRUNC((H187+G187),2),"")</f>
        <v/>
      </c>
      <c r="J187" s="93" t="str">
        <f>IFERROR(TRUNC(G187+G187*M187,2),"")</f>
        <v/>
      </c>
      <c r="K187" s="93" t="str">
        <f>IFERROR(TRUNC(H187*(1+N187),2),"")</f>
        <v/>
      </c>
      <c r="L187" s="94" t="str">
        <f>IFERROR(TRUNC((K187+J187),2),"")</f>
        <v/>
      </c>
      <c r="M187" s="95" t="e">
        <f t="shared" si="238"/>
        <v>#REF!</v>
      </c>
      <c r="N187" s="95" t="e">
        <f t="shared" si="239"/>
        <v>#REF!</v>
      </c>
      <c r="O187" s="93" t="str">
        <f>IFERROR(TRUNC(J187*F187,2),"")</f>
        <v/>
      </c>
      <c r="P187" s="93" t="str">
        <f>IFERROR(TRUNC(K187*F187,2),"")</f>
        <v/>
      </c>
      <c r="Q187" s="94" t="str">
        <f>IFERROR(TRUNC((O187+P187),2),"")</f>
        <v/>
      </c>
      <c r="R187" s="96" t="str">
        <f>IFERROR((Q187/$Q$593),"")</f>
        <v/>
      </c>
      <c r="S187" s="12" t="str">
        <f>+A187</f>
        <v>05.02.05.02.04</v>
      </c>
      <c r="X187" s="21"/>
      <c r="Y187" s="21"/>
    </row>
    <row r="188" spans="1:25" ht="12.95">
      <c r="A188" s="164" t="s">
        <v>376</v>
      </c>
      <c r="B188" s="172"/>
      <c r="C188" s="172"/>
      <c r="D188" s="149" t="s">
        <v>377</v>
      </c>
      <c r="E188" s="149"/>
      <c r="F188" s="150"/>
      <c r="G188" s="149"/>
      <c r="H188" s="149"/>
      <c r="I188" s="149"/>
      <c r="J188" s="149"/>
      <c r="K188" s="149"/>
      <c r="L188" s="149"/>
      <c r="M188" s="151"/>
      <c r="N188" s="151"/>
      <c r="O188" s="149"/>
      <c r="P188" s="149"/>
      <c r="Q188" s="149"/>
      <c r="R188" s="152"/>
      <c r="S188" s="12" t="str">
        <f t="shared" ref="S188" si="329">+A188</f>
        <v>05.02.05.03</v>
      </c>
      <c r="X188" s="21"/>
      <c r="Y188" s="21"/>
    </row>
    <row r="189" spans="1:25" ht="99.95">
      <c r="A189" s="159" t="s">
        <v>378</v>
      </c>
      <c r="B189" s="170" t="str">
        <f>IFERROR((VLOOKUP(D189,#REF!,7,0)),"")</f>
        <v/>
      </c>
      <c r="C189" s="170" t="str">
        <f>IFERROR((VLOOKUP(D189,#REF!,8,0)),"")</f>
        <v/>
      </c>
      <c r="D189" s="90" t="s">
        <v>379</v>
      </c>
      <c r="E189" s="91" t="s">
        <v>175</v>
      </c>
      <c r="F189" s="92">
        <v>4.88</v>
      </c>
      <c r="G189" s="93" t="str">
        <f>IFERROR((VLOOKUP(D189,#REF!,9,0)),"")</f>
        <v/>
      </c>
      <c r="H189" s="93" t="str">
        <f>IFERROR((VLOOKUP(D189,#REF!,10,0)),"")</f>
        <v/>
      </c>
      <c r="I189" s="94" t="str">
        <f>IFERROR(TRUNC((H189+G189),2),"")</f>
        <v/>
      </c>
      <c r="J189" s="93" t="str">
        <f>IFERROR(TRUNC(G189+G189*M189,2),"")</f>
        <v/>
      </c>
      <c r="K189" s="93" t="str">
        <f>IFERROR(TRUNC(H189*(1+N189),2),"")</f>
        <v/>
      </c>
      <c r="L189" s="94" t="str">
        <f>IFERROR(TRUNC((K189+J189),2),"")</f>
        <v/>
      </c>
      <c r="M189" s="95" t="e">
        <f t="shared" si="238"/>
        <v>#REF!</v>
      </c>
      <c r="N189" s="95" t="e">
        <f t="shared" si="239"/>
        <v>#REF!</v>
      </c>
      <c r="O189" s="93" t="str">
        <f>IFERROR(TRUNC(J189*F189,2),"")</f>
        <v/>
      </c>
      <c r="P189" s="93" t="str">
        <f>IFERROR(TRUNC(K189*F189,2),"")</f>
        <v/>
      </c>
      <c r="Q189" s="94" t="str">
        <f>IFERROR(TRUNC((O189+P189),2),"")</f>
        <v/>
      </c>
      <c r="R189" s="96" t="str">
        <f>IFERROR((Q189/$Q$593),"")</f>
        <v/>
      </c>
      <c r="S189" s="12" t="str">
        <f>+A189</f>
        <v>05.02.05.03.01</v>
      </c>
      <c r="X189" s="21"/>
      <c r="Y189" s="21"/>
    </row>
    <row r="190" spans="1:25" ht="62.45">
      <c r="A190" s="159" t="s">
        <v>380</v>
      </c>
      <c r="B190" s="170" t="str">
        <f>IFERROR((VLOOKUP(D190,#REF!,7,0)),"")</f>
        <v/>
      </c>
      <c r="C190" s="170" t="str">
        <f>IFERROR((VLOOKUP(D190,#REF!,8,0)),"")</f>
        <v/>
      </c>
      <c r="D190" s="41" t="s">
        <v>270</v>
      </c>
      <c r="E190" s="148" t="s">
        <v>175</v>
      </c>
      <c r="F190" s="92">
        <f>F189</f>
        <v>4.88</v>
      </c>
      <c r="G190" s="93" t="str">
        <f>IFERROR((VLOOKUP(D190,#REF!,9,0)),"")</f>
        <v/>
      </c>
      <c r="H190" s="93" t="str">
        <f>IFERROR((VLOOKUP(D190,#REF!,10,0)),"")</f>
        <v/>
      </c>
      <c r="I190" s="94" t="str">
        <f>IFERROR(TRUNC((H190+G190),2),"")</f>
        <v/>
      </c>
      <c r="J190" s="93" t="str">
        <f>IFERROR(TRUNC(G190+G190*M190,2),"")</f>
        <v/>
      </c>
      <c r="K190" s="93" t="str">
        <f>IFERROR(TRUNC(H190*(1+N190),2),"")</f>
        <v/>
      </c>
      <c r="L190" s="94" t="str">
        <f>IFERROR(TRUNC((K190+J190),2),"")</f>
        <v/>
      </c>
      <c r="M190" s="95" t="e">
        <f t="shared" si="238"/>
        <v>#REF!</v>
      </c>
      <c r="N190" s="95" t="e">
        <f t="shared" si="239"/>
        <v>#REF!</v>
      </c>
      <c r="O190" s="93" t="str">
        <f>IFERROR(TRUNC(J190*F190,2),"")</f>
        <v/>
      </c>
      <c r="P190" s="93" t="str">
        <f>IFERROR(TRUNC(K190*F190,2),"")</f>
        <v/>
      </c>
      <c r="Q190" s="94" t="str">
        <f>IFERROR(TRUNC((O190+P190),2),"")</f>
        <v/>
      </c>
      <c r="R190" s="96" t="str">
        <f>IFERROR((Q190/$Q$593),"")</f>
        <v/>
      </c>
      <c r="S190" s="12" t="str">
        <f>+A190</f>
        <v>05.02.05.03.02</v>
      </c>
      <c r="X190" s="21"/>
      <c r="Y190" s="21"/>
    </row>
    <row r="191" spans="1:25" ht="12.95">
      <c r="A191" s="160" t="s">
        <v>381</v>
      </c>
      <c r="B191" s="171"/>
      <c r="C191" s="171"/>
      <c r="D191" s="144" t="s">
        <v>382</v>
      </c>
      <c r="E191" s="97"/>
      <c r="F191" s="98"/>
      <c r="G191" s="97"/>
      <c r="H191" s="97"/>
      <c r="I191" s="97"/>
      <c r="J191" s="97"/>
      <c r="K191" s="97"/>
      <c r="L191" s="97"/>
      <c r="M191" s="99"/>
      <c r="N191" s="99"/>
      <c r="O191" s="97"/>
      <c r="P191" s="97"/>
      <c r="Q191" s="97"/>
      <c r="R191" s="100"/>
      <c r="S191" s="12" t="str">
        <f t="shared" ref="S191:S192" si="330">+A191</f>
        <v>05.02.06</v>
      </c>
      <c r="X191" s="21"/>
      <c r="Y191" s="21"/>
    </row>
    <row r="192" spans="1:25" ht="12.95">
      <c r="A192" s="164" t="s">
        <v>383</v>
      </c>
      <c r="B192" s="172"/>
      <c r="C192" s="172"/>
      <c r="D192" s="149" t="s">
        <v>384</v>
      </c>
      <c r="E192" s="149"/>
      <c r="F192" s="150"/>
      <c r="G192" s="149"/>
      <c r="H192" s="149"/>
      <c r="I192" s="149"/>
      <c r="J192" s="149"/>
      <c r="K192" s="149"/>
      <c r="L192" s="149"/>
      <c r="M192" s="151"/>
      <c r="N192" s="151"/>
      <c r="O192" s="149"/>
      <c r="P192" s="149"/>
      <c r="Q192" s="149"/>
      <c r="R192" s="152"/>
      <c r="S192" s="12" t="str">
        <f t="shared" si="330"/>
        <v>05.02.06.01</v>
      </c>
      <c r="X192" s="21"/>
      <c r="Y192" s="21"/>
    </row>
    <row r="193" spans="1:25" ht="87.6">
      <c r="A193" s="159" t="s">
        <v>385</v>
      </c>
      <c r="B193" s="170" t="str">
        <f>IFERROR((VLOOKUP(D193,#REF!,7,0)),"")</f>
        <v/>
      </c>
      <c r="C193" s="170" t="str">
        <f>IFERROR((VLOOKUP(D193,#REF!,8,0)),"")</f>
        <v/>
      </c>
      <c r="D193" s="90" t="s">
        <v>386</v>
      </c>
      <c r="E193" s="91" t="s">
        <v>92</v>
      </c>
      <c r="F193" s="92">
        <v>56.06</v>
      </c>
      <c r="G193" s="93" t="str">
        <f>IFERROR((VLOOKUP(D193,#REF!,9,0)),"")</f>
        <v/>
      </c>
      <c r="H193" s="93" t="str">
        <f>IFERROR((VLOOKUP(D193,#REF!,10,0)),"")</f>
        <v/>
      </c>
      <c r="I193" s="94" t="str">
        <f>IFERROR(TRUNC((H193+G193),2),"")</f>
        <v/>
      </c>
      <c r="J193" s="93" t="str">
        <f>IFERROR(TRUNC(G193+G193*M193,2),"")</f>
        <v/>
      </c>
      <c r="K193" s="93" t="str">
        <f>IFERROR(TRUNC(H193*(1+N193),2),"")</f>
        <v/>
      </c>
      <c r="L193" s="94" t="str">
        <f>IFERROR(TRUNC((K193+J193),2),"")</f>
        <v/>
      </c>
      <c r="M193" s="95" t="e">
        <f t="shared" si="238"/>
        <v>#REF!</v>
      </c>
      <c r="N193" s="95" t="e">
        <f t="shared" si="239"/>
        <v>#REF!</v>
      </c>
      <c r="O193" s="93" t="str">
        <f>IFERROR(TRUNC(J193*F193,2),"")</f>
        <v/>
      </c>
      <c r="P193" s="93" t="str">
        <f>IFERROR(TRUNC(K193*F193,2),"")</f>
        <v/>
      </c>
      <c r="Q193" s="94" t="str">
        <f>IFERROR(TRUNC((O193+P193),2),"")</f>
        <v/>
      </c>
      <c r="R193" s="96" t="str">
        <f>IFERROR((Q193/$Q$593),"")</f>
        <v/>
      </c>
      <c r="S193" s="12" t="str">
        <f>+A193</f>
        <v>05.02.06.01.01</v>
      </c>
      <c r="X193" s="21"/>
      <c r="Y193" s="21"/>
    </row>
    <row r="194" spans="1:25" ht="12.95">
      <c r="A194" s="164" t="s">
        <v>387</v>
      </c>
      <c r="B194" s="172"/>
      <c r="C194" s="172"/>
      <c r="D194" s="149" t="s">
        <v>388</v>
      </c>
      <c r="E194" s="149"/>
      <c r="F194" s="150"/>
      <c r="G194" s="149"/>
      <c r="H194" s="149"/>
      <c r="I194" s="149"/>
      <c r="J194" s="149"/>
      <c r="K194" s="149"/>
      <c r="L194" s="149"/>
      <c r="M194" s="151"/>
      <c r="N194" s="151"/>
      <c r="O194" s="149"/>
      <c r="P194" s="149"/>
      <c r="Q194" s="149"/>
      <c r="R194" s="152"/>
      <c r="S194" s="12" t="str">
        <f t="shared" ref="S194" si="331">+A194</f>
        <v>05.02.06.02</v>
      </c>
      <c r="X194" s="21"/>
      <c r="Y194" s="21"/>
    </row>
    <row r="195" spans="1:25" ht="50.1">
      <c r="A195" s="159" t="s">
        <v>389</v>
      </c>
      <c r="B195" s="170" t="str">
        <f>IFERROR((VLOOKUP(D195,#REF!,7,0)),"")</f>
        <v/>
      </c>
      <c r="C195" s="170" t="str">
        <f>IFERROR((VLOOKUP(D195,#REF!,8,0)),"")</f>
        <v/>
      </c>
      <c r="D195" s="90" t="s">
        <v>390</v>
      </c>
      <c r="E195" s="91" t="s">
        <v>262</v>
      </c>
      <c r="F195" s="92">
        <v>268</v>
      </c>
      <c r="G195" s="93" t="str">
        <f>IFERROR((VLOOKUP(D195,#REF!,9,0)),"")</f>
        <v/>
      </c>
      <c r="H195" s="93" t="str">
        <f>IFERROR((VLOOKUP(D195,#REF!,10,0)),"")</f>
        <v/>
      </c>
      <c r="I195" s="94" t="str">
        <f>IFERROR(TRUNC((H195+G195),2),"")</f>
        <v/>
      </c>
      <c r="J195" s="93" t="str">
        <f>IFERROR(TRUNC(G195+G195*M195,2),"")</f>
        <v/>
      </c>
      <c r="K195" s="93" t="str">
        <f>IFERROR(TRUNC(H195*(1+N195),2),"")</f>
        <v/>
      </c>
      <c r="L195" s="94" t="str">
        <f>IFERROR(TRUNC((K195+J195),2),"")</f>
        <v/>
      </c>
      <c r="M195" s="95" t="e">
        <f t="shared" si="238"/>
        <v>#REF!</v>
      </c>
      <c r="N195" s="95" t="e">
        <f t="shared" si="239"/>
        <v>#REF!</v>
      </c>
      <c r="O195" s="93" t="str">
        <f>IFERROR(TRUNC(J195*F195,2),"")</f>
        <v/>
      </c>
      <c r="P195" s="93" t="str">
        <f>IFERROR(TRUNC(K195*F195,2),"")</f>
        <v/>
      </c>
      <c r="Q195" s="94" t="str">
        <f>IFERROR(TRUNC((O195+P195),2),"")</f>
        <v/>
      </c>
      <c r="R195" s="96" t="str">
        <f>IFERROR((Q195/$Q$593),"")</f>
        <v/>
      </c>
      <c r="S195" s="12" t="str">
        <f>+A195</f>
        <v>05.02.06.02.01</v>
      </c>
      <c r="X195" s="21"/>
      <c r="Y195" s="21"/>
    </row>
    <row r="196" spans="1:25" ht="50.1">
      <c r="A196" s="159" t="s">
        <v>391</v>
      </c>
      <c r="B196" s="170" t="str">
        <f>IFERROR((VLOOKUP(D196,#REF!,7,0)),"")</f>
        <v/>
      </c>
      <c r="C196" s="170" t="str">
        <f>IFERROR((VLOOKUP(D196,#REF!,8,0)),"")</f>
        <v/>
      </c>
      <c r="D196" s="90" t="s">
        <v>392</v>
      </c>
      <c r="E196" s="91" t="s">
        <v>262</v>
      </c>
      <c r="F196" s="92">
        <v>585</v>
      </c>
      <c r="G196" s="93" t="str">
        <f>IFERROR((VLOOKUP(D196,#REF!,9,0)),"")</f>
        <v/>
      </c>
      <c r="H196" s="93" t="str">
        <f>IFERROR((VLOOKUP(D196,#REF!,10,0)),"")</f>
        <v/>
      </c>
      <c r="I196" s="94" t="str">
        <f>IFERROR(TRUNC((H196+G196),2),"")</f>
        <v/>
      </c>
      <c r="J196" s="93" t="str">
        <f>IFERROR(TRUNC(G196+G196*M196,2),"")</f>
        <v/>
      </c>
      <c r="K196" s="93" t="str">
        <f>IFERROR(TRUNC(H196*(1+N196),2),"")</f>
        <v/>
      </c>
      <c r="L196" s="94" t="str">
        <f>IFERROR(TRUNC((K196+J196),2),"")</f>
        <v/>
      </c>
      <c r="M196" s="95" t="e">
        <f t="shared" si="238"/>
        <v>#REF!</v>
      </c>
      <c r="N196" s="95" t="e">
        <f t="shared" si="239"/>
        <v>#REF!</v>
      </c>
      <c r="O196" s="93" t="str">
        <f>IFERROR(TRUNC(J196*F196,2),"")</f>
        <v/>
      </c>
      <c r="P196" s="93" t="str">
        <f>IFERROR(TRUNC(K196*F196,2),"")</f>
        <v/>
      </c>
      <c r="Q196" s="94" t="str">
        <f>IFERROR(TRUNC((O196+P196),2),"")</f>
        <v/>
      </c>
      <c r="R196" s="96" t="str">
        <f>IFERROR((Q196/$Q$593),"")</f>
        <v/>
      </c>
      <c r="S196" s="12" t="str">
        <f>+A196</f>
        <v>05.02.06.02.02</v>
      </c>
      <c r="X196" s="21"/>
      <c r="Y196" s="21"/>
    </row>
    <row r="197" spans="1:25" ht="12.95">
      <c r="A197" s="164" t="s">
        <v>393</v>
      </c>
      <c r="B197" s="172"/>
      <c r="C197" s="172"/>
      <c r="D197" s="149" t="s">
        <v>394</v>
      </c>
      <c r="E197" s="149"/>
      <c r="F197" s="150"/>
      <c r="G197" s="149"/>
      <c r="H197" s="149"/>
      <c r="I197" s="149"/>
      <c r="J197" s="149"/>
      <c r="K197" s="149"/>
      <c r="L197" s="149"/>
      <c r="M197" s="151"/>
      <c r="N197" s="151"/>
      <c r="O197" s="149"/>
      <c r="P197" s="149"/>
      <c r="Q197" s="149"/>
      <c r="R197" s="152"/>
      <c r="S197" s="12" t="str">
        <f t="shared" ref="S197" si="332">+A197</f>
        <v>05.02.06.03</v>
      </c>
      <c r="X197" s="21"/>
      <c r="Y197" s="21"/>
    </row>
    <row r="198" spans="1:25" ht="99.95">
      <c r="A198" s="159" t="s">
        <v>395</v>
      </c>
      <c r="B198" s="170" t="str">
        <f>IFERROR((VLOOKUP(D198,#REF!,7,0)),"")</f>
        <v/>
      </c>
      <c r="C198" s="170" t="str">
        <f>IFERROR((VLOOKUP(D198,#REF!,8,0)),"")</f>
        <v/>
      </c>
      <c r="D198" s="90" t="s">
        <v>396</v>
      </c>
      <c r="E198" s="91" t="s">
        <v>175</v>
      </c>
      <c r="F198" s="92">
        <v>8.41</v>
      </c>
      <c r="G198" s="93" t="str">
        <f>IFERROR((VLOOKUP(D198,#REF!,9,0)),"")</f>
        <v/>
      </c>
      <c r="H198" s="93" t="str">
        <f>IFERROR((VLOOKUP(D198,#REF!,10,0)),"")</f>
        <v/>
      </c>
      <c r="I198" s="94" t="str">
        <f>IFERROR(TRUNC((H198+G198),2),"")</f>
        <v/>
      </c>
      <c r="J198" s="93" t="str">
        <f>IFERROR(TRUNC(G198+G198*M198,2),"")</f>
        <v/>
      </c>
      <c r="K198" s="93" t="str">
        <f>IFERROR(TRUNC(H198*(1+N198),2),"")</f>
        <v/>
      </c>
      <c r="L198" s="94" t="str">
        <f>IFERROR(TRUNC((K198+J198),2),"")</f>
        <v/>
      </c>
      <c r="M198" s="95" t="e">
        <f t="shared" si="238"/>
        <v>#REF!</v>
      </c>
      <c r="N198" s="95" t="e">
        <f t="shared" si="239"/>
        <v>#REF!</v>
      </c>
      <c r="O198" s="93" t="str">
        <f>IFERROR(TRUNC(J198*F198,2),"")</f>
        <v/>
      </c>
      <c r="P198" s="93" t="str">
        <f>IFERROR(TRUNC(K198*F198,2),"")</f>
        <v/>
      </c>
      <c r="Q198" s="94" t="str">
        <f>IFERROR(TRUNC((O198+P198),2),"")</f>
        <v/>
      </c>
      <c r="R198" s="96" t="str">
        <f>IFERROR((Q198/$Q$593),"")</f>
        <v/>
      </c>
      <c r="S198" s="12" t="str">
        <f>+A198</f>
        <v>05.02.06.03.01</v>
      </c>
      <c r="X198" s="21"/>
      <c r="Y198" s="21"/>
    </row>
    <row r="199" spans="1:25" ht="62.45">
      <c r="A199" s="159" t="s">
        <v>397</v>
      </c>
      <c r="B199" s="170" t="str">
        <f>IFERROR((VLOOKUP(D199,#REF!,7,0)),"")</f>
        <v/>
      </c>
      <c r="C199" s="170" t="str">
        <f>IFERROR((VLOOKUP(D199,#REF!,8,0)),"")</f>
        <v/>
      </c>
      <c r="D199" s="41" t="s">
        <v>270</v>
      </c>
      <c r="E199" s="148" t="s">
        <v>175</v>
      </c>
      <c r="F199" s="92">
        <f>F198</f>
        <v>8.41</v>
      </c>
      <c r="G199" s="93" t="str">
        <f>IFERROR((VLOOKUP(D199,#REF!,9,0)),"")</f>
        <v/>
      </c>
      <c r="H199" s="93" t="str">
        <f>IFERROR((VLOOKUP(D199,#REF!,10,0)),"")</f>
        <v/>
      </c>
      <c r="I199" s="94" t="str">
        <f>IFERROR(TRUNC((H199+G199),2),"")</f>
        <v/>
      </c>
      <c r="J199" s="93" t="str">
        <f>IFERROR(TRUNC(G199+G199*M199,2),"")</f>
        <v/>
      </c>
      <c r="K199" s="93" t="str">
        <f>IFERROR(TRUNC(H199*(1+N199),2),"")</f>
        <v/>
      </c>
      <c r="L199" s="94" t="str">
        <f>IFERROR(TRUNC((K199+J199),2),"")</f>
        <v/>
      </c>
      <c r="M199" s="95" t="e">
        <f t="shared" si="238"/>
        <v>#REF!</v>
      </c>
      <c r="N199" s="95" t="e">
        <f t="shared" si="239"/>
        <v>#REF!</v>
      </c>
      <c r="O199" s="93" t="str">
        <f>IFERROR(TRUNC(J199*F199,2),"")</f>
        <v/>
      </c>
      <c r="P199" s="93" t="str">
        <f>IFERROR(TRUNC(K199*F199,2),"")</f>
        <v/>
      </c>
      <c r="Q199" s="94" t="str">
        <f>IFERROR(TRUNC((O199+P199),2),"")</f>
        <v/>
      </c>
      <c r="R199" s="96" t="str">
        <f>IFERROR((Q199/$Q$593),"")</f>
        <v/>
      </c>
      <c r="S199" s="12" t="str">
        <f>+A199</f>
        <v>05.02.06.03.02</v>
      </c>
      <c r="X199" s="21"/>
      <c r="Y199" s="21"/>
    </row>
    <row r="200" spans="1:25" ht="26.1">
      <c r="A200" s="158" t="s">
        <v>398</v>
      </c>
      <c r="B200" s="169"/>
      <c r="C200" s="169"/>
      <c r="D200" s="97" t="s">
        <v>399</v>
      </c>
      <c r="E200" s="97"/>
      <c r="F200" s="98"/>
      <c r="G200" s="97"/>
      <c r="H200" s="97"/>
      <c r="I200" s="97"/>
      <c r="J200" s="97"/>
      <c r="K200" s="97"/>
      <c r="L200" s="97"/>
      <c r="M200" s="99"/>
      <c r="N200" s="99"/>
      <c r="O200" s="97"/>
      <c r="P200" s="97"/>
      <c r="Q200" s="97"/>
      <c r="R200" s="100"/>
      <c r="S200" s="12" t="str">
        <f>+A200</f>
        <v>05.03</v>
      </c>
      <c r="X200" s="21"/>
      <c r="Y200" s="21"/>
    </row>
    <row r="201" spans="1:25" ht="50.1">
      <c r="A201" s="159" t="s">
        <v>400</v>
      </c>
      <c r="B201" s="170" t="str">
        <f>IFERROR((VLOOKUP(D201,#REF!,7,0)),"")</f>
        <v/>
      </c>
      <c r="C201" s="170" t="str">
        <f>IFERROR((VLOOKUP(D201,#REF!,8,0)),"")</f>
        <v/>
      </c>
      <c r="D201" s="90" t="s">
        <v>401</v>
      </c>
      <c r="E201" s="91" t="s">
        <v>157</v>
      </c>
      <c r="F201" s="92">
        <v>29.5</v>
      </c>
      <c r="G201" s="93" t="str">
        <f>IFERROR((VLOOKUP(D201,#REF!,9,0)),"")</f>
        <v/>
      </c>
      <c r="H201" s="93" t="str">
        <f>IFERROR((VLOOKUP(D201,#REF!,10,0)),"")</f>
        <v/>
      </c>
      <c r="I201" s="94" t="str">
        <f t="shared" ref="I201" si="333">IFERROR(TRUNC((H201+G201),2),"")</f>
        <v/>
      </c>
      <c r="J201" s="93" t="str">
        <f t="shared" ref="J201" si="334">IFERROR(TRUNC(G201+G201*M201,2),"")</f>
        <v/>
      </c>
      <c r="K201" s="93" t="str">
        <f t="shared" ref="K201" si="335">IFERROR(TRUNC(H201*(1+N201),2),"")</f>
        <v/>
      </c>
      <c r="L201" s="94" t="str">
        <f t="shared" ref="L201" si="336">IFERROR(TRUNC((K201+J201),2),"")</f>
        <v/>
      </c>
      <c r="M201" s="95" t="e">
        <f t="shared" si="218"/>
        <v>#REF!</v>
      </c>
      <c r="N201" s="95" t="e">
        <f t="shared" si="219"/>
        <v>#REF!</v>
      </c>
      <c r="O201" s="93" t="str">
        <f t="shared" ref="O201" si="337">IFERROR(TRUNC(J201*F201,2),"")</f>
        <v/>
      </c>
      <c r="P201" s="93" t="str">
        <f t="shared" ref="P201" si="338">IFERROR(TRUNC(K201*F201,2),"")</f>
        <v/>
      </c>
      <c r="Q201" s="94" t="str">
        <f t="shared" ref="Q201" si="339">IFERROR(TRUNC((O201+P201),2),"")</f>
        <v/>
      </c>
      <c r="R201" s="96" t="str">
        <f>IFERROR((Q201/$Q$593),"")</f>
        <v/>
      </c>
      <c r="S201" s="12" t="str">
        <f t="shared" ref="S201" si="340">+A201</f>
        <v>05.03.01</v>
      </c>
      <c r="X201" s="21"/>
      <c r="Y201" s="21"/>
    </row>
    <row r="202" spans="1:25" ht="12.95">
      <c r="A202" s="158" t="s">
        <v>402</v>
      </c>
      <c r="B202" s="169"/>
      <c r="C202" s="169"/>
      <c r="D202" s="97" t="s">
        <v>403</v>
      </c>
      <c r="E202" s="97"/>
      <c r="F202" s="98"/>
      <c r="G202" s="97"/>
      <c r="H202" s="97"/>
      <c r="I202" s="97"/>
      <c r="J202" s="97"/>
      <c r="K202" s="97"/>
      <c r="L202" s="97"/>
      <c r="M202" s="99"/>
      <c r="N202" s="99"/>
      <c r="O202" s="97"/>
      <c r="P202" s="97"/>
      <c r="Q202" s="97"/>
      <c r="R202" s="100"/>
      <c r="S202" s="12" t="str">
        <f>+A202</f>
        <v>05.04</v>
      </c>
      <c r="X202" s="21"/>
      <c r="Y202" s="21"/>
    </row>
    <row r="203" spans="1:25" ht="12.95">
      <c r="A203" s="159" t="s">
        <v>404</v>
      </c>
      <c r="B203" s="170" t="str">
        <f>IFERROR((VLOOKUP(D203,#REF!,7,0)),"")</f>
        <v/>
      </c>
      <c r="C203" s="170" t="str">
        <f>IFERROR((VLOOKUP(D203,#REF!,8,0)),"")</f>
        <v/>
      </c>
      <c r="D203" s="90" t="s">
        <v>280</v>
      </c>
      <c r="E203" s="91" t="s">
        <v>175</v>
      </c>
      <c r="F203" s="92">
        <f>F206*0.2*1.1</f>
        <v>8.5602</v>
      </c>
      <c r="G203" s="93" t="str">
        <f>IFERROR((VLOOKUP(D203,#REF!,9,0)),"")</f>
        <v/>
      </c>
      <c r="H203" s="93" t="str">
        <f>IFERROR((VLOOKUP(D203,#REF!,10,0)),"")</f>
        <v/>
      </c>
      <c r="I203" s="94" t="str">
        <f t="shared" ref="I203:I206" si="341">IFERROR(TRUNC((H203+G203),2),"")</f>
        <v/>
      </c>
      <c r="J203" s="93" t="str">
        <f t="shared" ref="J203:J206" si="342">IFERROR(TRUNC(G203+G203*M203,2),"")</f>
        <v/>
      </c>
      <c r="K203" s="93" t="str">
        <f t="shared" ref="K203:K206" si="343">IFERROR(TRUNC(H203*(1+N203),2),"")</f>
        <v/>
      </c>
      <c r="L203" s="94" t="str">
        <f t="shared" ref="L203:L206" si="344">IFERROR(TRUNC((K203+J203),2),"")</f>
        <v/>
      </c>
      <c r="M203" s="95" t="e">
        <f t="shared" si="238"/>
        <v>#REF!</v>
      </c>
      <c r="N203" s="95" t="e">
        <f t="shared" si="239"/>
        <v>#REF!</v>
      </c>
      <c r="O203" s="93" t="str">
        <f t="shared" ref="O203:O206" si="345">IFERROR(TRUNC(J203*F203,2),"")</f>
        <v/>
      </c>
      <c r="P203" s="93" t="str">
        <f t="shared" ref="P203:P206" si="346">IFERROR(TRUNC(K203*F203,2),"")</f>
        <v/>
      </c>
      <c r="Q203" s="94" t="str">
        <f t="shared" ref="Q203:Q206" si="347">IFERROR(TRUNC((O203+P203),2),"")</f>
        <v/>
      </c>
      <c r="R203" s="96" t="str">
        <f t="shared" ref="R203:R212" si="348">IFERROR((Q203/$Q$593),"")</f>
        <v/>
      </c>
      <c r="S203" s="12" t="str">
        <f t="shared" ref="S203:S206" si="349">+A203</f>
        <v>05.04.01</v>
      </c>
      <c r="X203" s="21"/>
      <c r="Y203" s="21"/>
    </row>
    <row r="204" spans="1:25" ht="50.1">
      <c r="A204" s="159" t="s">
        <v>405</v>
      </c>
      <c r="B204" s="170" t="str">
        <f>IFERROR((VLOOKUP(D204,#REF!,7,0)),"")</f>
        <v/>
      </c>
      <c r="C204" s="170" t="str">
        <f>IFERROR((VLOOKUP(D204,#REF!,8,0)),"")</f>
        <v/>
      </c>
      <c r="D204" s="90" t="s">
        <v>242</v>
      </c>
      <c r="E204" s="91" t="s">
        <v>175</v>
      </c>
      <c r="F204" s="92">
        <f>F206*0.2</f>
        <v>7.782</v>
      </c>
      <c r="G204" s="93" t="str">
        <f>IFERROR((VLOOKUP(D204,#REF!,9,0)),"")</f>
        <v/>
      </c>
      <c r="H204" s="93" t="str">
        <f>IFERROR((VLOOKUP(D204,#REF!,10,0)),"")</f>
        <v/>
      </c>
      <c r="I204" s="94" t="str">
        <f t="shared" si="341"/>
        <v/>
      </c>
      <c r="J204" s="93" t="str">
        <f t="shared" si="342"/>
        <v/>
      </c>
      <c r="K204" s="93" t="str">
        <f t="shared" si="343"/>
        <v/>
      </c>
      <c r="L204" s="94" t="str">
        <f t="shared" si="344"/>
        <v/>
      </c>
      <c r="M204" s="95" t="e">
        <f t="shared" si="238"/>
        <v>#REF!</v>
      </c>
      <c r="N204" s="95" t="e">
        <f t="shared" si="239"/>
        <v>#REF!</v>
      </c>
      <c r="O204" s="93" t="str">
        <f t="shared" si="345"/>
        <v/>
      </c>
      <c r="P204" s="93" t="str">
        <f t="shared" si="346"/>
        <v/>
      </c>
      <c r="Q204" s="94" t="str">
        <f t="shared" si="347"/>
        <v/>
      </c>
      <c r="R204" s="96" t="str">
        <f t="shared" si="348"/>
        <v/>
      </c>
      <c r="S204" s="12" t="str">
        <f t="shared" si="349"/>
        <v>05.04.02</v>
      </c>
      <c r="X204" s="21"/>
      <c r="Y204" s="21"/>
    </row>
    <row r="205" spans="1:25" ht="12.95">
      <c r="A205" s="159" t="s">
        <v>406</v>
      </c>
      <c r="B205" s="170" t="str">
        <f>IFERROR((VLOOKUP(D205,#REF!,7,0)),"")</f>
        <v/>
      </c>
      <c r="C205" s="170" t="str">
        <f>IFERROR((VLOOKUP(D205,#REF!,8,0)),"")</f>
        <v/>
      </c>
      <c r="D205" s="90" t="s">
        <v>283</v>
      </c>
      <c r="E205" s="91" t="s">
        <v>175</v>
      </c>
      <c r="F205" s="92">
        <f>(F203-F204)*1.3</f>
        <v>1.01166</v>
      </c>
      <c r="G205" s="93" t="str">
        <f>IFERROR((VLOOKUP(D205,#REF!,9,0)),"")</f>
        <v/>
      </c>
      <c r="H205" s="93" t="str">
        <f>IFERROR((VLOOKUP(D205,#REF!,10,0)),"")</f>
        <v/>
      </c>
      <c r="I205" s="94" t="str">
        <f t="shared" si="341"/>
        <v/>
      </c>
      <c r="J205" s="93" t="str">
        <f t="shared" si="342"/>
        <v/>
      </c>
      <c r="K205" s="93" t="str">
        <f t="shared" si="343"/>
        <v/>
      </c>
      <c r="L205" s="94" t="str">
        <f t="shared" si="344"/>
        <v/>
      </c>
      <c r="M205" s="95" t="e">
        <f t="shared" si="238"/>
        <v>#REF!</v>
      </c>
      <c r="N205" s="95" t="e">
        <f t="shared" si="239"/>
        <v>#REF!</v>
      </c>
      <c r="O205" s="93" t="str">
        <f t="shared" si="345"/>
        <v/>
      </c>
      <c r="P205" s="93" t="str">
        <f t="shared" si="346"/>
        <v/>
      </c>
      <c r="Q205" s="94" t="str">
        <f t="shared" si="347"/>
        <v/>
      </c>
      <c r="R205" s="96" t="str">
        <f t="shared" si="348"/>
        <v/>
      </c>
      <c r="S205" s="12" t="str">
        <f t="shared" si="349"/>
        <v>05.04.03</v>
      </c>
      <c r="X205" s="21"/>
      <c r="Y205" s="21"/>
    </row>
    <row r="206" spans="1:25" ht="50.1">
      <c r="A206" s="159" t="s">
        <v>407</v>
      </c>
      <c r="B206" s="170" t="str">
        <f>IFERROR((VLOOKUP(D206,#REF!,7,0)),"")</f>
        <v/>
      </c>
      <c r="C206" s="170" t="str">
        <f>IFERROR((VLOOKUP(D206,#REF!,8,0)),"")</f>
        <v/>
      </c>
      <c r="D206" s="90" t="s">
        <v>285</v>
      </c>
      <c r="E206" s="91" t="s">
        <v>92</v>
      </c>
      <c r="F206" s="92">
        <v>38.909999999999997</v>
      </c>
      <c r="G206" s="93" t="str">
        <f>IFERROR((VLOOKUP(D206,#REF!,9,0)),"")</f>
        <v/>
      </c>
      <c r="H206" s="93" t="str">
        <f>IFERROR((VLOOKUP(D206,#REF!,10,0)),"")</f>
        <v/>
      </c>
      <c r="I206" s="94" t="str">
        <f t="shared" si="341"/>
        <v/>
      </c>
      <c r="J206" s="93" t="str">
        <f t="shared" si="342"/>
        <v/>
      </c>
      <c r="K206" s="93" t="str">
        <f t="shared" si="343"/>
        <v/>
      </c>
      <c r="L206" s="94" t="str">
        <f t="shared" si="344"/>
        <v/>
      </c>
      <c r="M206" s="95" t="e">
        <f t="shared" si="238"/>
        <v>#REF!</v>
      </c>
      <c r="N206" s="95" t="e">
        <f t="shared" si="239"/>
        <v>#REF!</v>
      </c>
      <c r="O206" s="93" t="str">
        <f t="shared" si="345"/>
        <v/>
      </c>
      <c r="P206" s="93" t="str">
        <f t="shared" si="346"/>
        <v/>
      </c>
      <c r="Q206" s="94" t="str">
        <f t="shared" si="347"/>
        <v/>
      </c>
      <c r="R206" s="96" t="str">
        <f t="shared" si="348"/>
        <v/>
      </c>
      <c r="S206" s="12" t="str">
        <f t="shared" si="349"/>
        <v>05.04.04</v>
      </c>
      <c r="X206" s="21"/>
      <c r="Y206" s="21"/>
    </row>
    <row r="207" spans="1:25" ht="62.45">
      <c r="A207" s="159" t="s">
        <v>408</v>
      </c>
      <c r="B207" s="170" t="str">
        <f>IFERROR((VLOOKUP(D207,#REF!,7,0)),"")</f>
        <v/>
      </c>
      <c r="C207" s="170" t="str">
        <f>IFERROR((VLOOKUP(D207,#REF!,8,0)),"")</f>
        <v/>
      </c>
      <c r="D207" s="90" t="s">
        <v>323</v>
      </c>
      <c r="E207" s="91" t="s">
        <v>92</v>
      </c>
      <c r="F207" s="92">
        <f>60*0.2</f>
        <v>12</v>
      </c>
      <c r="G207" s="93" t="str">
        <f>IFERROR((VLOOKUP(D207,#REF!,9,0)),"")</f>
        <v/>
      </c>
      <c r="H207" s="93" t="str">
        <f>IFERROR((VLOOKUP(D207,#REF!,10,0)),"")</f>
        <v/>
      </c>
      <c r="I207" s="94" t="str">
        <f t="shared" ref="I207:I212" si="350">IFERROR(TRUNC((H207+G207),2),"")</f>
        <v/>
      </c>
      <c r="J207" s="93" t="str">
        <f t="shared" ref="J207:J212" si="351">IFERROR(TRUNC(G207+G207*M207,2),"")</f>
        <v/>
      </c>
      <c r="K207" s="93" t="str">
        <f t="shared" ref="K207:K212" si="352">IFERROR(TRUNC(H207*(1+N207),2),"")</f>
        <v/>
      </c>
      <c r="L207" s="94" t="str">
        <f t="shared" ref="L207:L212" si="353">IFERROR(TRUNC((K207+J207),2),"")</f>
        <v/>
      </c>
      <c r="M207" s="95" t="e">
        <f t="shared" ref="M207:M211" si="354">$X$9</f>
        <v>#REF!</v>
      </c>
      <c r="N207" s="95" t="e">
        <f t="shared" ref="N207:N211" si="355">$X$10</f>
        <v>#REF!</v>
      </c>
      <c r="O207" s="93" t="str">
        <f t="shared" ref="O207:O212" si="356">IFERROR(TRUNC(J207*F207,2),"")</f>
        <v/>
      </c>
      <c r="P207" s="93" t="str">
        <f t="shared" ref="P207:P212" si="357">IFERROR(TRUNC(K207*F207,2),"")</f>
        <v/>
      </c>
      <c r="Q207" s="94" t="str">
        <f t="shared" ref="Q207:Q212" si="358">IFERROR(TRUNC((O207+P207),2),"")</f>
        <v/>
      </c>
      <c r="R207" s="96" t="str">
        <f t="shared" si="348"/>
        <v/>
      </c>
      <c r="S207" s="12" t="str">
        <f t="shared" ref="S207" si="359">+A207</f>
        <v>05.04.05</v>
      </c>
      <c r="X207" s="21"/>
      <c r="Y207" s="21"/>
    </row>
    <row r="208" spans="1:25" ht="50.1">
      <c r="A208" s="159" t="s">
        <v>409</v>
      </c>
      <c r="B208" s="170" t="str">
        <f>IFERROR((VLOOKUP(D208,#REF!,7,0)),"")</f>
        <v/>
      </c>
      <c r="C208" s="170" t="str">
        <f>IFERROR((VLOOKUP(D208,#REF!,8,0)),"")</f>
        <v/>
      </c>
      <c r="D208" s="90" t="s">
        <v>295</v>
      </c>
      <c r="E208" s="91" t="s">
        <v>175</v>
      </c>
      <c r="F208" s="92">
        <f>F206*0.05</f>
        <v>1.9455</v>
      </c>
      <c r="G208" s="93" t="str">
        <f>IFERROR((VLOOKUP(D208,#REF!,9,0)),"")</f>
        <v/>
      </c>
      <c r="H208" s="93" t="str">
        <f>IFERROR((VLOOKUP(D208,#REF!,10,0)),"")</f>
        <v/>
      </c>
      <c r="I208" s="94" t="str">
        <f t="shared" si="350"/>
        <v/>
      </c>
      <c r="J208" s="93" t="str">
        <f t="shared" si="351"/>
        <v/>
      </c>
      <c r="K208" s="93" t="str">
        <f t="shared" si="352"/>
        <v/>
      </c>
      <c r="L208" s="94" t="str">
        <f t="shared" si="353"/>
        <v/>
      </c>
      <c r="M208" s="95" t="e">
        <f t="shared" si="354"/>
        <v>#REF!</v>
      </c>
      <c r="N208" s="95" t="e">
        <f t="shared" si="355"/>
        <v>#REF!</v>
      </c>
      <c r="O208" s="93" t="str">
        <f t="shared" si="356"/>
        <v/>
      </c>
      <c r="P208" s="93" t="str">
        <f t="shared" si="357"/>
        <v/>
      </c>
      <c r="Q208" s="94" t="str">
        <f t="shared" si="358"/>
        <v/>
      </c>
      <c r="R208" s="96" t="str">
        <f t="shared" si="348"/>
        <v/>
      </c>
      <c r="S208" s="12" t="str">
        <f>+A208</f>
        <v>05.04.06</v>
      </c>
      <c r="X208" s="21"/>
      <c r="Y208" s="21"/>
    </row>
    <row r="209" spans="1:25" ht="62.45">
      <c r="A209" s="159" t="s">
        <v>410</v>
      </c>
      <c r="B209" s="170" t="str">
        <f>IFERROR((VLOOKUP(D209,#REF!,7,0)),"")</f>
        <v/>
      </c>
      <c r="C209" s="170" t="str">
        <f>IFERROR((VLOOKUP(D209,#REF!,8,0)),"")</f>
        <v/>
      </c>
      <c r="D209" s="90" t="s">
        <v>329</v>
      </c>
      <c r="E209" s="91" t="s">
        <v>92</v>
      </c>
      <c r="F209" s="92">
        <f>F206</f>
        <v>38.909999999999997</v>
      </c>
      <c r="G209" s="93" t="str">
        <f>IFERROR((VLOOKUP(D209,#REF!,9,0)),"")</f>
        <v/>
      </c>
      <c r="H209" s="93" t="str">
        <f>IFERROR((VLOOKUP(D209,#REF!,10,0)),"")</f>
        <v/>
      </c>
      <c r="I209" s="94" t="str">
        <f t="shared" si="350"/>
        <v/>
      </c>
      <c r="J209" s="93" t="str">
        <f t="shared" si="351"/>
        <v/>
      </c>
      <c r="K209" s="93" t="str">
        <f t="shared" si="352"/>
        <v/>
      </c>
      <c r="L209" s="94" t="str">
        <f t="shared" si="353"/>
        <v/>
      </c>
      <c r="M209" s="95" t="e">
        <f t="shared" si="354"/>
        <v>#REF!</v>
      </c>
      <c r="N209" s="95" t="e">
        <f t="shared" si="355"/>
        <v>#REF!</v>
      </c>
      <c r="O209" s="93" t="str">
        <f t="shared" si="356"/>
        <v/>
      </c>
      <c r="P209" s="93" t="str">
        <f t="shared" si="357"/>
        <v/>
      </c>
      <c r="Q209" s="94" t="str">
        <f t="shared" si="358"/>
        <v/>
      </c>
      <c r="R209" s="96" t="str">
        <f t="shared" si="348"/>
        <v/>
      </c>
      <c r="S209" s="12" t="str">
        <f>+A209</f>
        <v>05.04.07</v>
      </c>
      <c r="X209" s="21"/>
      <c r="Y209" s="21"/>
    </row>
    <row r="210" spans="1:25" ht="75">
      <c r="A210" s="159" t="s">
        <v>411</v>
      </c>
      <c r="B210" s="170" t="str">
        <f>IFERROR((VLOOKUP(D210,#REF!,7,0)),"")</f>
        <v/>
      </c>
      <c r="C210" s="170" t="str">
        <f>IFERROR((VLOOKUP(D210,#REF!,8,0)),"")</f>
        <v/>
      </c>
      <c r="D210" s="90" t="s">
        <v>412</v>
      </c>
      <c r="E210" s="91" t="s">
        <v>262</v>
      </c>
      <c r="F210" s="92">
        <v>418</v>
      </c>
      <c r="G210" s="93" t="str">
        <f>IFERROR((VLOOKUP(D210,#REF!,9,0)),"")</f>
        <v/>
      </c>
      <c r="H210" s="93" t="str">
        <f>IFERROR((VLOOKUP(D210,#REF!,10,0)),"")</f>
        <v/>
      </c>
      <c r="I210" s="94" t="str">
        <f t="shared" si="350"/>
        <v/>
      </c>
      <c r="J210" s="93" t="str">
        <f t="shared" si="351"/>
        <v/>
      </c>
      <c r="K210" s="93" t="str">
        <f t="shared" si="352"/>
        <v/>
      </c>
      <c r="L210" s="94" t="str">
        <f t="shared" si="353"/>
        <v/>
      </c>
      <c r="M210" s="95" t="e">
        <f t="shared" si="218"/>
        <v>#REF!</v>
      </c>
      <c r="N210" s="95" t="e">
        <f t="shared" si="219"/>
        <v>#REF!</v>
      </c>
      <c r="O210" s="93" t="str">
        <f t="shared" si="356"/>
        <v/>
      </c>
      <c r="P210" s="93" t="str">
        <f t="shared" si="357"/>
        <v/>
      </c>
      <c r="Q210" s="94" t="str">
        <f t="shared" si="358"/>
        <v/>
      </c>
      <c r="R210" s="96" t="str">
        <f t="shared" si="348"/>
        <v/>
      </c>
      <c r="S210" s="12" t="str">
        <f t="shared" ref="S210" si="360">+A210</f>
        <v>05.04.08</v>
      </c>
      <c r="X210" s="21"/>
      <c r="Y210" s="21"/>
    </row>
    <row r="211" spans="1:25" ht="75">
      <c r="A211" s="159" t="s">
        <v>413</v>
      </c>
      <c r="B211" s="170" t="str">
        <f>IFERROR((VLOOKUP(D211,#REF!,7,0)),"")</f>
        <v/>
      </c>
      <c r="C211" s="170" t="str">
        <f>IFERROR((VLOOKUP(D211,#REF!,8,0)),"")</f>
        <v/>
      </c>
      <c r="D211" s="90" t="s">
        <v>414</v>
      </c>
      <c r="E211" s="91" t="s">
        <v>175</v>
      </c>
      <c r="F211" s="92">
        <v>5.85</v>
      </c>
      <c r="G211" s="93" t="str">
        <f>IFERROR((VLOOKUP(D211,#REF!,9,0)),"")</f>
        <v/>
      </c>
      <c r="H211" s="93" t="str">
        <f>IFERROR((VLOOKUP(D211,#REF!,10,0)),"")</f>
        <v/>
      </c>
      <c r="I211" s="94" t="str">
        <f t="shared" si="350"/>
        <v/>
      </c>
      <c r="J211" s="93" t="str">
        <f t="shared" si="351"/>
        <v/>
      </c>
      <c r="K211" s="93" t="str">
        <f t="shared" si="352"/>
        <v/>
      </c>
      <c r="L211" s="94" t="str">
        <f t="shared" si="353"/>
        <v/>
      </c>
      <c r="M211" s="95" t="e">
        <f t="shared" si="354"/>
        <v>#REF!</v>
      </c>
      <c r="N211" s="95" t="e">
        <f t="shared" si="355"/>
        <v>#REF!</v>
      </c>
      <c r="O211" s="93" t="str">
        <f t="shared" si="356"/>
        <v/>
      </c>
      <c r="P211" s="93" t="str">
        <f t="shared" si="357"/>
        <v/>
      </c>
      <c r="Q211" s="94" t="str">
        <f t="shared" si="358"/>
        <v/>
      </c>
      <c r="R211" s="96" t="str">
        <f t="shared" si="348"/>
        <v/>
      </c>
      <c r="S211" s="12" t="str">
        <f>+A211</f>
        <v>05.04.09</v>
      </c>
      <c r="X211" s="21"/>
      <c r="Y211" s="21"/>
    </row>
    <row r="212" spans="1:25" ht="62.45">
      <c r="A212" s="159" t="s">
        <v>415</v>
      </c>
      <c r="B212" s="170" t="str">
        <f>IFERROR((VLOOKUP(D212,#REF!,7,0)),"")</f>
        <v/>
      </c>
      <c r="C212" s="170" t="str">
        <f>IFERROR((VLOOKUP(D212,#REF!,8,0)),"")</f>
        <v/>
      </c>
      <c r="D212" s="90" t="s">
        <v>270</v>
      </c>
      <c r="E212" s="91" t="s">
        <v>175</v>
      </c>
      <c r="F212" s="92">
        <f>F211</f>
        <v>5.85</v>
      </c>
      <c r="G212" s="93" t="str">
        <f>IFERROR((VLOOKUP(D212,#REF!,9,0)),"")</f>
        <v/>
      </c>
      <c r="H212" s="93" t="str">
        <f>IFERROR((VLOOKUP(D212,#REF!,10,0)),"")</f>
        <v/>
      </c>
      <c r="I212" s="94" t="str">
        <f t="shared" si="350"/>
        <v/>
      </c>
      <c r="J212" s="93" t="str">
        <f t="shared" si="351"/>
        <v/>
      </c>
      <c r="K212" s="93" t="str">
        <f t="shared" si="352"/>
        <v/>
      </c>
      <c r="L212" s="94" t="str">
        <f t="shared" si="353"/>
        <v/>
      </c>
      <c r="M212" s="95" t="e">
        <f t="shared" si="218"/>
        <v>#REF!</v>
      </c>
      <c r="N212" s="95" t="e">
        <f t="shared" si="219"/>
        <v>#REF!</v>
      </c>
      <c r="O212" s="93" t="str">
        <f t="shared" si="356"/>
        <v/>
      </c>
      <c r="P212" s="93" t="str">
        <f t="shared" si="357"/>
        <v/>
      </c>
      <c r="Q212" s="94" t="str">
        <f t="shared" si="358"/>
        <v/>
      </c>
      <c r="R212" s="96" t="str">
        <f t="shared" si="348"/>
        <v/>
      </c>
      <c r="S212" s="12" t="str">
        <f t="shared" ref="S212" si="361">+A212</f>
        <v>05.04.10</v>
      </c>
      <c r="X212" s="21"/>
      <c r="Y212" s="21"/>
    </row>
    <row r="213" spans="1:25" ht="12.95">
      <c r="A213" s="158" t="s">
        <v>416</v>
      </c>
      <c r="B213" s="169"/>
      <c r="C213" s="169"/>
      <c r="D213" s="97" t="s">
        <v>417</v>
      </c>
      <c r="E213" s="97"/>
      <c r="F213" s="98"/>
      <c r="G213" s="97"/>
      <c r="H213" s="97"/>
      <c r="I213" s="97"/>
      <c r="J213" s="97"/>
      <c r="K213" s="97"/>
      <c r="L213" s="97"/>
      <c r="M213" s="99"/>
      <c r="N213" s="99"/>
      <c r="O213" s="97"/>
      <c r="P213" s="97"/>
      <c r="Q213" s="97"/>
      <c r="R213" s="100"/>
      <c r="S213" s="12" t="str">
        <f t="shared" ref="S213" si="362">+A213</f>
        <v>05.05</v>
      </c>
      <c r="X213" s="21"/>
      <c r="Y213" s="21"/>
    </row>
    <row r="214" spans="1:25" ht="12.95">
      <c r="A214" s="159" t="s">
        <v>418</v>
      </c>
      <c r="B214" s="170" t="str">
        <f>IFERROR((VLOOKUP(D214,#REF!,7,0)),"")</f>
        <v/>
      </c>
      <c r="C214" s="170" t="str">
        <f>IFERROR((VLOOKUP(D214,#REF!,8,0)),"")</f>
        <v/>
      </c>
      <c r="D214" s="90" t="s">
        <v>280</v>
      </c>
      <c r="E214" s="91" t="s">
        <v>175</v>
      </c>
      <c r="F214" s="92">
        <f>F215*0.2</f>
        <v>1.8559999999999999</v>
      </c>
      <c r="G214" s="93" t="str">
        <f>IFERROR((VLOOKUP(D214,#REF!,9,0)),"")</f>
        <v/>
      </c>
      <c r="H214" s="93" t="str">
        <f>IFERROR((VLOOKUP(D214,#REF!,10,0)),"")</f>
        <v/>
      </c>
      <c r="I214" s="94" t="str">
        <f t="shared" ref="I214" si="363">IFERROR(TRUNC((H214+G214),2),"")</f>
        <v/>
      </c>
      <c r="J214" s="93" t="str">
        <f t="shared" ref="J214" si="364">IFERROR(TRUNC(G214+G214*M214,2),"")</f>
        <v/>
      </c>
      <c r="K214" s="93" t="str">
        <f t="shared" ref="K214" si="365">IFERROR(TRUNC(H214*(1+N214),2),"")</f>
        <v/>
      </c>
      <c r="L214" s="94" t="str">
        <f t="shared" ref="L214" si="366">IFERROR(TRUNC((K214+J214),2),"")</f>
        <v/>
      </c>
      <c r="M214" s="95" t="e">
        <f t="shared" si="238"/>
        <v>#REF!</v>
      </c>
      <c r="N214" s="95" t="e">
        <f t="shared" si="239"/>
        <v>#REF!</v>
      </c>
      <c r="O214" s="93" t="str">
        <f t="shared" ref="O214" si="367">IFERROR(TRUNC(J214*F214,2),"")</f>
        <v/>
      </c>
      <c r="P214" s="93" t="str">
        <f t="shared" ref="P214" si="368">IFERROR(TRUNC(K214*F214,2),"")</f>
        <v/>
      </c>
      <c r="Q214" s="94" t="str">
        <f t="shared" ref="Q214" si="369">IFERROR(TRUNC((O214+P214),2),"")</f>
        <v/>
      </c>
      <c r="R214" s="96" t="str">
        <f t="shared" ref="R214:R222" si="370">IFERROR((Q214/$Q$593),"")</f>
        <v/>
      </c>
      <c r="S214" s="12" t="str">
        <f>+A214</f>
        <v>05.05.01</v>
      </c>
      <c r="X214" s="21"/>
      <c r="Y214" s="21"/>
    </row>
    <row r="215" spans="1:25" ht="50.1">
      <c r="A215" s="159" t="s">
        <v>419</v>
      </c>
      <c r="B215" s="170" t="str">
        <f>IFERROR((VLOOKUP(D215,#REF!,7,0)),"")</f>
        <v/>
      </c>
      <c r="C215" s="170" t="str">
        <f>IFERROR((VLOOKUP(D215,#REF!,8,0)),"")</f>
        <v/>
      </c>
      <c r="D215" s="90" t="s">
        <v>285</v>
      </c>
      <c r="E215" s="91" t="s">
        <v>92</v>
      </c>
      <c r="F215" s="92">
        <f>4*2.32</f>
        <v>9.2799999999999994</v>
      </c>
      <c r="G215" s="93" t="str">
        <f>IFERROR((VLOOKUP(D215,#REF!,9,0)),"")</f>
        <v/>
      </c>
      <c r="H215" s="93" t="str">
        <f>IFERROR((VLOOKUP(D215,#REF!,10,0)),"")</f>
        <v/>
      </c>
      <c r="I215" s="94" t="str">
        <f t="shared" si="214"/>
        <v/>
      </c>
      <c r="J215" s="93" t="str">
        <f t="shared" si="215"/>
        <v/>
      </c>
      <c r="K215" s="93" t="str">
        <f t="shared" si="216"/>
        <v/>
      </c>
      <c r="L215" s="94" t="str">
        <f t="shared" si="217"/>
        <v/>
      </c>
      <c r="M215" s="95" t="e">
        <f t="shared" si="218"/>
        <v>#REF!</v>
      </c>
      <c r="N215" s="95" t="e">
        <f t="shared" si="219"/>
        <v>#REF!</v>
      </c>
      <c r="O215" s="93" t="str">
        <f t="shared" si="220"/>
        <v/>
      </c>
      <c r="P215" s="93" t="str">
        <f t="shared" si="221"/>
        <v/>
      </c>
      <c r="Q215" s="94" t="str">
        <f t="shared" si="222"/>
        <v/>
      </c>
      <c r="R215" s="96" t="str">
        <f t="shared" si="370"/>
        <v/>
      </c>
      <c r="S215" s="12" t="str">
        <f t="shared" ref="S215" si="371">+A215</f>
        <v>05.05.02</v>
      </c>
      <c r="X215" s="21"/>
      <c r="Y215" s="21"/>
    </row>
    <row r="216" spans="1:25" ht="62.45">
      <c r="A216" s="159" t="s">
        <v>420</v>
      </c>
      <c r="B216" s="170" t="str">
        <f>IFERROR((VLOOKUP(D216,#REF!,7,0)),"")</f>
        <v/>
      </c>
      <c r="C216" s="170" t="str">
        <f>IFERROR((VLOOKUP(D216,#REF!,8,0)),"")</f>
        <v/>
      </c>
      <c r="D216" s="90" t="s">
        <v>323</v>
      </c>
      <c r="E216" s="91" t="s">
        <v>92</v>
      </c>
      <c r="F216" s="92">
        <f>(4*2+2.32*2)*0.2</f>
        <v>2.5280000000000005</v>
      </c>
      <c r="G216" s="93" t="str">
        <f>IFERROR((VLOOKUP(D216,#REF!,9,0)),"")</f>
        <v/>
      </c>
      <c r="H216" s="93" t="str">
        <f>IFERROR((VLOOKUP(D216,#REF!,10,0)),"")</f>
        <v/>
      </c>
      <c r="I216" s="94" t="str">
        <f t="shared" si="214"/>
        <v/>
      </c>
      <c r="J216" s="93" t="str">
        <f t="shared" si="215"/>
        <v/>
      </c>
      <c r="K216" s="93" t="str">
        <f t="shared" si="216"/>
        <v/>
      </c>
      <c r="L216" s="94" t="str">
        <f t="shared" si="217"/>
        <v/>
      </c>
      <c r="M216" s="95" t="e">
        <f t="shared" si="218"/>
        <v>#REF!</v>
      </c>
      <c r="N216" s="95" t="e">
        <f t="shared" si="219"/>
        <v>#REF!</v>
      </c>
      <c r="O216" s="93" t="str">
        <f t="shared" si="220"/>
        <v/>
      </c>
      <c r="P216" s="93" t="str">
        <f t="shared" si="221"/>
        <v/>
      </c>
      <c r="Q216" s="94" t="str">
        <f t="shared" si="222"/>
        <v/>
      </c>
      <c r="R216" s="96" t="str">
        <f t="shared" si="370"/>
        <v/>
      </c>
      <c r="S216" s="12" t="str">
        <f t="shared" si="212"/>
        <v>05.05.03</v>
      </c>
      <c r="X216" s="21"/>
      <c r="Y216" s="21"/>
    </row>
    <row r="217" spans="1:25" ht="50.1">
      <c r="A217" s="159" t="s">
        <v>421</v>
      </c>
      <c r="B217" s="170" t="str">
        <f>IFERROR((VLOOKUP(D217,#REF!,7,0)),"")</f>
        <v/>
      </c>
      <c r="C217" s="170" t="str">
        <f>IFERROR((VLOOKUP(D217,#REF!,8,0)),"")</f>
        <v/>
      </c>
      <c r="D217" s="90" t="s">
        <v>295</v>
      </c>
      <c r="E217" s="91" t="s">
        <v>175</v>
      </c>
      <c r="F217" s="92">
        <f>F215*0.05</f>
        <v>0.46399999999999997</v>
      </c>
      <c r="G217" s="93" t="str">
        <f>IFERROR((VLOOKUP(D217,#REF!,9,0)),"")</f>
        <v/>
      </c>
      <c r="H217" s="93" t="str">
        <f>IFERROR((VLOOKUP(D217,#REF!,10,0)),"")</f>
        <v/>
      </c>
      <c r="I217" s="94" t="str">
        <f t="shared" si="214"/>
        <v/>
      </c>
      <c r="J217" s="93" t="str">
        <f t="shared" si="215"/>
        <v/>
      </c>
      <c r="K217" s="93" t="str">
        <f t="shared" si="216"/>
        <v/>
      </c>
      <c r="L217" s="94" t="str">
        <f t="shared" si="217"/>
        <v/>
      </c>
      <c r="M217" s="95" t="e">
        <f t="shared" si="218"/>
        <v>#REF!</v>
      </c>
      <c r="N217" s="95" t="e">
        <f t="shared" si="219"/>
        <v>#REF!</v>
      </c>
      <c r="O217" s="93" t="str">
        <f t="shared" si="220"/>
        <v/>
      </c>
      <c r="P217" s="93" t="str">
        <f t="shared" si="221"/>
        <v/>
      </c>
      <c r="Q217" s="94" t="str">
        <f t="shared" si="222"/>
        <v/>
      </c>
      <c r="R217" s="96" t="str">
        <f t="shared" si="370"/>
        <v/>
      </c>
      <c r="S217" s="12" t="str">
        <f t="shared" si="212"/>
        <v>05.05.04</v>
      </c>
      <c r="X217" s="21"/>
      <c r="Y217" s="21"/>
    </row>
    <row r="218" spans="1:25" ht="62.45">
      <c r="A218" s="159" t="s">
        <v>422</v>
      </c>
      <c r="B218" s="170" t="str">
        <f>IFERROR((VLOOKUP(D218,#REF!,7,0)),"")</f>
        <v/>
      </c>
      <c r="C218" s="170" t="str">
        <f>IFERROR((VLOOKUP(D218,#REF!,8,0)),"")</f>
        <v/>
      </c>
      <c r="D218" s="90" t="s">
        <v>329</v>
      </c>
      <c r="E218" s="91" t="s">
        <v>92</v>
      </c>
      <c r="F218" s="92">
        <f>F215</f>
        <v>9.2799999999999994</v>
      </c>
      <c r="G218" s="93" t="str">
        <f>IFERROR((VLOOKUP(D218,#REF!,9,0)),"")</f>
        <v/>
      </c>
      <c r="H218" s="93" t="str">
        <f>IFERROR((VLOOKUP(D218,#REF!,10,0)),"")</f>
        <v/>
      </c>
      <c r="I218" s="94" t="str">
        <f t="shared" si="214"/>
        <v/>
      </c>
      <c r="J218" s="93" t="str">
        <f t="shared" si="215"/>
        <v/>
      </c>
      <c r="K218" s="93" t="str">
        <f t="shared" si="216"/>
        <v/>
      </c>
      <c r="L218" s="94" t="str">
        <f t="shared" si="217"/>
        <v/>
      </c>
      <c r="M218" s="95" t="e">
        <f t="shared" si="218"/>
        <v>#REF!</v>
      </c>
      <c r="N218" s="95" t="e">
        <f t="shared" si="219"/>
        <v>#REF!</v>
      </c>
      <c r="O218" s="93" t="str">
        <f t="shared" si="220"/>
        <v/>
      </c>
      <c r="P218" s="93" t="str">
        <f t="shared" si="221"/>
        <v/>
      </c>
      <c r="Q218" s="94" t="str">
        <f t="shared" si="222"/>
        <v/>
      </c>
      <c r="R218" s="96" t="str">
        <f t="shared" si="370"/>
        <v/>
      </c>
      <c r="S218" s="12" t="str">
        <f t="shared" si="212"/>
        <v>05.05.05</v>
      </c>
      <c r="X218" s="21"/>
      <c r="Y218" s="21"/>
    </row>
    <row r="219" spans="1:25" ht="75">
      <c r="A219" s="159" t="s">
        <v>423</v>
      </c>
      <c r="B219" s="170" t="str">
        <f>IFERROR((VLOOKUP(D219,#REF!,7,0)),"")</f>
        <v/>
      </c>
      <c r="C219" s="170" t="str">
        <f>IFERROR((VLOOKUP(D219,#REF!,8,0)),"")</f>
        <v/>
      </c>
      <c r="D219" s="90" t="s">
        <v>424</v>
      </c>
      <c r="E219" s="91" t="s">
        <v>262</v>
      </c>
      <c r="F219" s="92">
        <v>44</v>
      </c>
      <c r="G219" s="93" t="str">
        <f>IFERROR((VLOOKUP(D219,#REF!,9,0)),"")</f>
        <v/>
      </c>
      <c r="H219" s="93" t="str">
        <f>IFERROR((VLOOKUP(D219,#REF!,10,0)),"")</f>
        <v/>
      </c>
      <c r="I219" s="94" t="str">
        <f t="shared" si="214"/>
        <v/>
      </c>
      <c r="J219" s="93" t="str">
        <f t="shared" si="215"/>
        <v/>
      </c>
      <c r="K219" s="93" t="str">
        <f t="shared" si="216"/>
        <v/>
      </c>
      <c r="L219" s="94" t="str">
        <f t="shared" si="217"/>
        <v/>
      </c>
      <c r="M219" s="95" t="e">
        <f t="shared" si="218"/>
        <v>#REF!</v>
      </c>
      <c r="N219" s="95" t="e">
        <f t="shared" si="219"/>
        <v>#REF!</v>
      </c>
      <c r="O219" s="93" t="str">
        <f t="shared" si="220"/>
        <v/>
      </c>
      <c r="P219" s="93" t="str">
        <f t="shared" si="221"/>
        <v/>
      </c>
      <c r="Q219" s="94" t="str">
        <f t="shared" si="222"/>
        <v/>
      </c>
      <c r="R219" s="96" t="str">
        <f t="shared" si="370"/>
        <v/>
      </c>
      <c r="S219" s="12" t="str">
        <f t="shared" ref="S219" si="372">+A219</f>
        <v>05.05.06</v>
      </c>
      <c r="X219" s="21"/>
      <c r="Y219" s="21"/>
    </row>
    <row r="220" spans="1:25" ht="75">
      <c r="A220" s="159" t="s">
        <v>425</v>
      </c>
      <c r="B220" s="170" t="str">
        <f>IFERROR((VLOOKUP(D220,#REF!,7,0)),"")</f>
        <v/>
      </c>
      <c r="C220" s="170" t="str">
        <f>IFERROR((VLOOKUP(D220,#REF!,8,0)),"")</f>
        <v/>
      </c>
      <c r="D220" s="90" t="s">
        <v>414</v>
      </c>
      <c r="E220" s="91" t="s">
        <v>175</v>
      </c>
      <c r="F220" s="92">
        <v>1.5</v>
      </c>
      <c r="G220" s="93" t="str">
        <f>IFERROR((VLOOKUP(D220,#REF!,9,0)),"")</f>
        <v/>
      </c>
      <c r="H220" s="93" t="str">
        <f>IFERROR((VLOOKUP(D220,#REF!,10,0)),"")</f>
        <v/>
      </c>
      <c r="I220" s="94" t="str">
        <f t="shared" si="214"/>
        <v/>
      </c>
      <c r="J220" s="93" t="str">
        <f t="shared" si="215"/>
        <v/>
      </c>
      <c r="K220" s="93" t="str">
        <f t="shared" si="216"/>
        <v/>
      </c>
      <c r="L220" s="94" t="str">
        <f t="shared" si="217"/>
        <v/>
      </c>
      <c r="M220" s="95" t="e">
        <f t="shared" si="218"/>
        <v>#REF!</v>
      </c>
      <c r="N220" s="95" t="e">
        <f t="shared" si="219"/>
        <v>#REF!</v>
      </c>
      <c r="O220" s="93" t="str">
        <f t="shared" si="220"/>
        <v/>
      </c>
      <c r="P220" s="93" t="str">
        <f t="shared" si="221"/>
        <v/>
      </c>
      <c r="Q220" s="94" t="str">
        <f t="shared" si="222"/>
        <v/>
      </c>
      <c r="R220" s="96" t="str">
        <f t="shared" si="370"/>
        <v/>
      </c>
      <c r="S220" s="12" t="str">
        <f t="shared" si="212"/>
        <v>05.05.07</v>
      </c>
      <c r="X220" s="21"/>
      <c r="Y220" s="21"/>
    </row>
    <row r="221" spans="1:25" ht="62.45">
      <c r="A221" s="159" t="s">
        <v>426</v>
      </c>
      <c r="B221" s="170" t="str">
        <f>IFERROR((VLOOKUP(D221,#REF!,7,0)),"")</f>
        <v/>
      </c>
      <c r="C221" s="170" t="str">
        <f>IFERROR((VLOOKUP(D221,#REF!,8,0)),"")</f>
        <v/>
      </c>
      <c r="D221" s="90" t="s">
        <v>270</v>
      </c>
      <c r="E221" s="91" t="s">
        <v>175</v>
      </c>
      <c r="F221" s="92">
        <f>F220</f>
        <v>1.5</v>
      </c>
      <c r="G221" s="93" t="str">
        <f>IFERROR((VLOOKUP(D221,#REF!,9,0)),"")</f>
        <v/>
      </c>
      <c r="H221" s="93" t="str">
        <f>IFERROR((VLOOKUP(D221,#REF!,10,0)),"")</f>
        <v/>
      </c>
      <c r="I221" s="94" t="str">
        <f t="shared" si="214"/>
        <v/>
      </c>
      <c r="J221" s="93" t="str">
        <f t="shared" si="215"/>
        <v/>
      </c>
      <c r="K221" s="93" t="str">
        <f t="shared" si="216"/>
        <v/>
      </c>
      <c r="L221" s="94" t="str">
        <f t="shared" si="217"/>
        <v/>
      </c>
      <c r="M221" s="95" t="e">
        <f t="shared" si="218"/>
        <v>#REF!</v>
      </c>
      <c r="N221" s="95" t="e">
        <f t="shared" si="219"/>
        <v>#REF!</v>
      </c>
      <c r="O221" s="93" t="str">
        <f t="shared" si="220"/>
        <v/>
      </c>
      <c r="P221" s="93" t="str">
        <f t="shared" si="221"/>
        <v/>
      </c>
      <c r="Q221" s="94" t="str">
        <f t="shared" si="222"/>
        <v/>
      </c>
      <c r="R221" s="96" t="str">
        <f t="shared" si="370"/>
        <v/>
      </c>
      <c r="S221" s="12" t="str">
        <f t="shared" ref="S221" si="373">+A221</f>
        <v>05.05.08</v>
      </c>
      <c r="X221" s="21"/>
      <c r="Y221" s="21"/>
    </row>
    <row r="222" spans="1:25" ht="37.5">
      <c r="A222" s="159" t="s">
        <v>427</v>
      </c>
      <c r="B222" s="170" t="str">
        <f>IFERROR((VLOOKUP(D222,#REF!,7,0)),"")</f>
        <v/>
      </c>
      <c r="C222" s="170" t="str">
        <f>IFERROR((VLOOKUP(D222,#REF!,8,0)),"")</f>
        <v/>
      </c>
      <c r="D222" s="90" t="s">
        <v>428</v>
      </c>
      <c r="E222" s="91" t="s">
        <v>262</v>
      </c>
      <c r="F222" s="92">
        <v>35</v>
      </c>
      <c r="G222" s="93" t="str">
        <f>IFERROR((VLOOKUP(D222,#REF!,9,0)),"")</f>
        <v/>
      </c>
      <c r="H222" s="93" t="str">
        <f>IFERROR((VLOOKUP(D222,#REF!,10,0)),"")</f>
        <v/>
      </c>
      <c r="I222" s="94" t="str">
        <f t="shared" si="214"/>
        <v/>
      </c>
      <c r="J222" s="93" t="str">
        <f t="shared" si="215"/>
        <v/>
      </c>
      <c r="K222" s="93" t="str">
        <f t="shared" si="216"/>
        <v/>
      </c>
      <c r="L222" s="94" t="str">
        <f t="shared" si="217"/>
        <v/>
      </c>
      <c r="M222" s="95" t="e">
        <f t="shared" si="218"/>
        <v>#REF!</v>
      </c>
      <c r="N222" s="95" t="e">
        <f t="shared" si="219"/>
        <v>#REF!</v>
      </c>
      <c r="O222" s="93" t="str">
        <f t="shared" si="220"/>
        <v/>
      </c>
      <c r="P222" s="93" t="str">
        <f t="shared" si="221"/>
        <v/>
      </c>
      <c r="Q222" s="94" t="str">
        <f t="shared" si="222"/>
        <v/>
      </c>
      <c r="R222" s="96" t="str">
        <f t="shared" si="370"/>
        <v/>
      </c>
      <c r="S222" s="12" t="str">
        <f t="shared" si="212"/>
        <v>05.05.09</v>
      </c>
      <c r="X222" s="21"/>
      <c r="Y222" s="21"/>
    </row>
    <row r="223" spans="1:25" ht="12.95">
      <c r="A223" s="158" t="s">
        <v>429</v>
      </c>
      <c r="B223" s="169"/>
      <c r="C223" s="169"/>
      <c r="D223" s="97" t="s">
        <v>430</v>
      </c>
      <c r="E223" s="97"/>
      <c r="F223" s="98"/>
      <c r="G223" s="97"/>
      <c r="H223" s="97"/>
      <c r="I223" s="97"/>
      <c r="J223" s="97"/>
      <c r="K223" s="97"/>
      <c r="L223" s="97"/>
      <c r="M223" s="99"/>
      <c r="N223" s="99"/>
      <c r="O223" s="97"/>
      <c r="P223" s="97"/>
      <c r="Q223" s="97"/>
      <c r="R223" s="100"/>
      <c r="S223" s="12" t="str">
        <f t="shared" si="212"/>
        <v>05.06</v>
      </c>
      <c r="X223" s="21"/>
      <c r="Y223" s="21"/>
    </row>
    <row r="224" spans="1:25" ht="62.45">
      <c r="A224" s="159" t="s">
        <v>431</v>
      </c>
      <c r="B224" s="170" t="str">
        <f>IFERROR((VLOOKUP(D224,#REF!,7,0)),"")</f>
        <v/>
      </c>
      <c r="C224" s="170" t="str">
        <f>IFERROR((VLOOKUP(D224,#REF!,8,0)),"")</f>
        <v/>
      </c>
      <c r="D224" s="90" t="s">
        <v>432</v>
      </c>
      <c r="E224" s="91" t="s">
        <v>262</v>
      </c>
      <c r="F224" s="92">
        <f>99.85+15.56+1005</f>
        <v>1120.4100000000001</v>
      </c>
      <c r="G224" s="93" t="str">
        <f>IFERROR((VLOOKUP(D224,#REF!,9,0)),"")</f>
        <v/>
      </c>
      <c r="H224" s="93" t="str">
        <f>IFERROR((VLOOKUP(D224,#REF!,10,0)),"")</f>
        <v/>
      </c>
      <c r="I224" s="94" t="str">
        <f t="shared" ref="I224" si="374">IFERROR(TRUNC((H224+G224),2),"")</f>
        <v/>
      </c>
      <c r="J224" s="93" t="str">
        <f t="shared" ref="J224" si="375">IFERROR(TRUNC(G224+G224*M224,2),"")</f>
        <v/>
      </c>
      <c r="K224" s="93" t="str">
        <f t="shared" ref="K224" si="376">IFERROR(TRUNC(H224*(1+N224),2),"")</f>
        <v/>
      </c>
      <c r="L224" s="94" t="str">
        <f t="shared" ref="L224" si="377">IFERROR(TRUNC((K224+J224),2),"")</f>
        <v/>
      </c>
      <c r="M224" s="95" t="e">
        <f t="shared" si="218"/>
        <v>#REF!</v>
      </c>
      <c r="N224" s="95" t="e">
        <f t="shared" si="219"/>
        <v>#REF!</v>
      </c>
      <c r="O224" s="93" t="str">
        <f t="shared" ref="O224" si="378">IFERROR(TRUNC(J224*F224,2),"")</f>
        <v/>
      </c>
      <c r="P224" s="93" t="str">
        <f t="shared" ref="P224" si="379">IFERROR(TRUNC(K224*F224,2),"")</f>
        <v/>
      </c>
      <c r="Q224" s="94" t="str">
        <f t="shared" ref="Q224" si="380">IFERROR(TRUNC((O224+P224),2),"")</f>
        <v/>
      </c>
      <c r="R224" s="96" t="str">
        <f>IFERROR((Q224/$Q$593),"")</f>
        <v/>
      </c>
      <c r="S224" s="12" t="str">
        <f t="shared" ref="S224" si="381">+A224</f>
        <v>05.06.01</v>
      </c>
      <c r="X224" s="21"/>
      <c r="Y224" s="21"/>
    </row>
    <row r="225" spans="1:25">
      <c r="A225" s="161"/>
      <c r="B225" s="43"/>
      <c r="C225" s="43"/>
      <c r="D225" s="42"/>
      <c r="E225" s="43"/>
      <c r="F225" s="44"/>
      <c r="G225" s="44"/>
      <c r="H225" s="44"/>
      <c r="I225" s="44"/>
      <c r="J225" s="44"/>
      <c r="K225" s="44"/>
      <c r="L225" s="45"/>
      <c r="M225" s="46"/>
      <c r="N225" s="46"/>
      <c r="O225" s="45"/>
      <c r="P225" s="45"/>
      <c r="Q225" s="45"/>
      <c r="R225" s="47"/>
      <c r="S225" s="12">
        <f t="shared" si="212"/>
        <v>0</v>
      </c>
      <c r="X225" s="21"/>
      <c r="Y225" s="21"/>
    </row>
    <row r="226" spans="1:25" ht="12.95">
      <c r="A226" s="162"/>
      <c r="B226" s="49"/>
      <c r="C226" s="49"/>
      <c r="D226" s="48"/>
      <c r="E226" s="49"/>
      <c r="F226" s="21"/>
      <c r="G226" s="21"/>
      <c r="H226" s="21"/>
      <c r="I226" s="21"/>
      <c r="J226" s="21"/>
      <c r="K226" s="21"/>
      <c r="L226" s="34"/>
      <c r="M226" s="34"/>
      <c r="N226" s="34" t="s">
        <v>115</v>
      </c>
      <c r="O226" s="50">
        <f>SUM(O111:O225)</f>
        <v>0</v>
      </c>
      <c r="P226" s="50">
        <f>SUM(P111:P225)</f>
        <v>0</v>
      </c>
      <c r="Q226" s="51">
        <f>SUM(Q111:Q225)</f>
        <v>0</v>
      </c>
      <c r="R226" s="52">
        <f>SUM(R111:R225)</f>
        <v>0</v>
      </c>
      <c r="S226" s="12">
        <f t="shared" si="212"/>
        <v>0</v>
      </c>
      <c r="X226" s="21"/>
      <c r="Y226" s="21"/>
    </row>
    <row r="227" spans="1:25" ht="12.95">
      <c r="A227" s="163"/>
      <c r="B227" s="54"/>
      <c r="C227" s="54"/>
      <c r="D227" s="53"/>
      <c r="E227" s="54"/>
      <c r="F227" s="55"/>
      <c r="G227" s="55"/>
      <c r="H227" s="55"/>
      <c r="I227" s="55"/>
      <c r="J227" s="55"/>
      <c r="K227" s="55"/>
      <c r="L227" s="56"/>
      <c r="M227" s="57"/>
      <c r="N227" s="57"/>
      <c r="O227" s="20"/>
      <c r="P227" s="20"/>
      <c r="Q227" s="57"/>
      <c r="R227" s="58"/>
      <c r="S227" s="12">
        <f t="shared" si="212"/>
        <v>0</v>
      </c>
      <c r="X227" s="21"/>
      <c r="Y227" s="21"/>
    </row>
    <row r="228" spans="1:25" ht="12.95">
      <c r="A228" s="157" t="s">
        <v>13</v>
      </c>
      <c r="B228" s="168"/>
      <c r="C228" s="168"/>
      <c r="D228" s="86" t="s">
        <v>433</v>
      </c>
      <c r="E228" s="86"/>
      <c r="F228" s="87"/>
      <c r="G228" s="86"/>
      <c r="H228" s="86"/>
      <c r="I228" s="86"/>
      <c r="J228" s="86"/>
      <c r="K228" s="86"/>
      <c r="L228" s="86"/>
      <c r="M228" s="88"/>
      <c r="N228" s="88"/>
      <c r="O228" s="86"/>
      <c r="P228" s="86"/>
      <c r="Q228" s="86"/>
      <c r="R228" s="89"/>
      <c r="S228" s="12" t="str">
        <f t="shared" ref="S228:S305" si="382">+A228</f>
        <v>06</v>
      </c>
      <c r="T228" s="13">
        <f>O239</f>
        <v>0</v>
      </c>
      <c r="U228" s="13">
        <f>P239</f>
        <v>0</v>
      </c>
      <c r="V228" s="13">
        <f t="shared" ref="V228" si="383">Q239</f>
        <v>0</v>
      </c>
      <c r="W228" s="21"/>
      <c r="X228" s="21"/>
      <c r="Y228" s="21"/>
    </row>
    <row r="229" spans="1:25" ht="12.95">
      <c r="A229" s="158" t="s">
        <v>434</v>
      </c>
      <c r="B229" s="169"/>
      <c r="C229" s="169"/>
      <c r="D229" s="97" t="s">
        <v>435</v>
      </c>
      <c r="E229" s="97"/>
      <c r="F229" s="98"/>
      <c r="G229" s="97"/>
      <c r="H229" s="97"/>
      <c r="I229" s="97"/>
      <c r="J229" s="97"/>
      <c r="K229" s="97"/>
      <c r="L229" s="97"/>
      <c r="M229" s="99"/>
      <c r="N229" s="99"/>
      <c r="O229" s="97"/>
      <c r="P229" s="97"/>
      <c r="Q229" s="97"/>
      <c r="R229" s="100"/>
      <c r="S229" s="12" t="str">
        <f t="shared" ref="S229" si="384">+A229</f>
        <v>06.01</v>
      </c>
      <c r="X229" s="21"/>
      <c r="Y229" s="21"/>
    </row>
    <row r="230" spans="1:25" ht="87.6">
      <c r="A230" s="159" t="s">
        <v>436</v>
      </c>
      <c r="B230" s="170" t="str">
        <f>IFERROR((VLOOKUP(D230,#REF!,7,0)),"")</f>
        <v/>
      </c>
      <c r="C230" s="170" t="str">
        <f>IFERROR((VLOOKUP(D230,#REF!,8,0)),"")</f>
        <v/>
      </c>
      <c r="D230" s="90" t="s">
        <v>437</v>
      </c>
      <c r="E230" s="91" t="s">
        <v>92</v>
      </c>
      <c r="F230" s="92">
        <v>110.02</v>
      </c>
      <c r="G230" s="93" t="str">
        <f>IFERROR((VLOOKUP(D230,#REF!,9,0)),"")</f>
        <v/>
      </c>
      <c r="H230" s="93" t="str">
        <f>IFERROR((VLOOKUP(D230,#REF!,10,0)),"")</f>
        <v/>
      </c>
      <c r="I230" s="94" t="str">
        <f t="shared" ref="I230:I232" si="385">IFERROR(TRUNC((H230+G230),2),"")</f>
        <v/>
      </c>
      <c r="J230" s="93" t="str">
        <f t="shared" ref="J230:J232" si="386">IFERROR(TRUNC(G230+G230*M230,2),"")</f>
        <v/>
      </c>
      <c r="K230" s="93" t="str">
        <f t="shared" ref="K230:K232" si="387">IFERROR(TRUNC(H230*(1+N230),2),"")</f>
        <v/>
      </c>
      <c r="L230" s="94" t="str">
        <f t="shared" ref="L230:L232" si="388">IFERROR(TRUNC((K230+J230),2),"")</f>
        <v/>
      </c>
      <c r="M230" s="95" t="e">
        <f t="shared" ref="M230:M232" si="389">$X$9</f>
        <v>#REF!</v>
      </c>
      <c r="N230" s="95" t="e">
        <f t="shared" ref="N230:N232" si="390">$X$10</f>
        <v>#REF!</v>
      </c>
      <c r="O230" s="93" t="str">
        <f t="shared" ref="O230:O232" si="391">IFERROR(TRUNC(J230*F230,2),"")</f>
        <v/>
      </c>
      <c r="P230" s="93" t="str">
        <f t="shared" ref="P230:P232" si="392">IFERROR(TRUNC(K230*F230,2),"")</f>
        <v/>
      </c>
      <c r="Q230" s="94" t="str">
        <f t="shared" ref="Q230:Q232" si="393">IFERROR(TRUNC((O230+P230),2),"")</f>
        <v/>
      </c>
      <c r="R230" s="96" t="str">
        <f>IFERROR((Q230/$Q$593),"")</f>
        <v/>
      </c>
      <c r="S230" s="12" t="str">
        <f t="shared" ref="S230:S232" si="394">+A230</f>
        <v>06.01.01</v>
      </c>
      <c r="X230" s="21"/>
      <c r="Y230" s="21"/>
    </row>
    <row r="231" spans="1:25" ht="50.1">
      <c r="A231" s="159" t="s">
        <v>438</v>
      </c>
      <c r="B231" s="170" t="str">
        <f>IFERROR((VLOOKUP(D231,#REF!,7,0)),"")</f>
        <v/>
      </c>
      <c r="C231" s="170" t="str">
        <f>IFERROR((VLOOKUP(D231,#REF!,8,0)),"")</f>
        <v/>
      </c>
      <c r="D231" s="90" t="s">
        <v>439</v>
      </c>
      <c r="E231" s="91" t="s">
        <v>157</v>
      </c>
      <c r="F231" s="92">
        <v>40</v>
      </c>
      <c r="G231" s="93" t="str">
        <f>IFERROR((VLOOKUP(D231,#REF!,9,0)),"")</f>
        <v/>
      </c>
      <c r="H231" s="93" t="str">
        <f>IFERROR((VLOOKUP(D231,#REF!,10,0)),"")</f>
        <v/>
      </c>
      <c r="I231" s="94" t="str">
        <f t="shared" si="385"/>
        <v/>
      </c>
      <c r="J231" s="93" t="str">
        <f t="shared" si="386"/>
        <v/>
      </c>
      <c r="K231" s="93" t="str">
        <f t="shared" si="387"/>
        <v/>
      </c>
      <c r="L231" s="94" t="str">
        <f t="shared" si="388"/>
        <v/>
      </c>
      <c r="M231" s="95" t="e">
        <f t="shared" si="389"/>
        <v>#REF!</v>
      </c>
      <c r="N231" s="95" t="e">
        <f t="shared" si="390"/>
        <v>#REF!</v>
      </c>
      <c r="O231" s="93" t="str">
        <f t="shared" si="391"/>
        <v/>
      </c>
      <c r="P231" s="93" t="str">
        <f t="shared" si="392"/>
        <v/>
      </c>
      <c r="Q231" s="94" t="str">
        <f t="shared" si="393"/>
        <v/>
      </c>
      <c r="R231" s="96" t="str">
        <f>IFERROR((Q231/$Q$593),"")</f>
        <v/>
      </c>
      <c r="S231" s="12" t="str">
        <f t="shared" ref="S231" si="395">+A231</f>
        <v>06.01.02</v>
      </c>
      <c r="X231" s="21"/>
      <c r="Y231" s="21"/>
    </row>
    <row r="232" spans="1:25" ht="75">
      <c r="A232" s="159" t="s">
        <v>440</v>
      </c>
      <c r="B232" s="170" t="str">
        <f>IFERROR((VLOOKUP(D232,#REF!,7,0)),"")</f>
        <v/>
      </c>
      <c r="C232" s="170" t="str">
        <f>IFERROR((VLOOKUP(D232,#REF!,8,0)),"")</f>
        <v/>
      </c>
      <c r="D232" s="90" t="s">
        <v>441</v>
      </c>
      <c r="E232" s="91" t="s">
        <v>157</v>
      </c>
      <c r="F232" s="92">
        <v>4</v>
      </c>
      <c r="G232" s="93" t="str">
        <f>IFERROR((VLOOKUP(D232,#REF!,9,0)),"")</f>
        <v/>
      </c>
      <c r="H232" s="93" t="str">
        <f>IFERROR((VLOOKUP(D232,#REF!,10,0)),"")</f>
        <v/>
      </c>
      <c r="I232" s="94" t="str">
        <f t="shared" si="385"/>
        <v/>
      </c>
      <c r="J232" s="93" t="str">
        <f t="shared" si="386"/>
        <v/>
      </c>
      <c r="K232" s="93" t="str">
        <f t="shared" si="387"/>
        <v/>
      </c>
      <c r="L232" s="94" t="str">
        <f t="shared" si="388"/>
        <v/>
      </c>
      <c r="M232" s="95" t="e">
        <f t="shared" si="389"/>
        <v>#REF!</v>
      </c>
      <c r="N232" s="95" t="e">
        <f t="shared" si="390"/>
        <v>#REF!</v>
      </c>
      <c r="O232" s="93" t="str">
        <f t="shared" si="391"/>
        <v/>
      </c>
      <c r="P232" s="93" t="str">
        <f t="shared" si="392"/>
        <v/>
      </c>
      <c r="Q232" s="94" t="str">
        <f t="shared" si="393"/>
        <v/>
      </c>
      <c r="R232" s="96" t="str">
        <f>IFERROR((Q232/$Q$593),"")</f>
        <v/>
      </c>
      <c r="S232" s="12" t="str">
        <f t="shared" si="394"/>
        <v>06.01.03</v>
      </c>
      <c r="X232" s="21"/>
      <c r="Y232" s="21"/>
    </row>
    <row r="233" spans="1:25" ht="12.95">
      <c r="A233" s="158" t="s">
        <v>442</v>
      </c>
      <c r="B233" s="169"/>
      <c r="C233" s="169"/>
      <c r="D233" s="97" t="s">
        <v>443</v>
      </c>
      <c r="E233" s="97"/>
      <c r="F233" s="98"/>
      <c r="G233" s="97"/>
      <c r="H233" s="97"/>
      <c r="I233" s="97"/>
      <c r="J233" s="97"/>
      <c r="K233" s="97"/>
      <c r="L233" s="97"/>
      <c r="M233" s="99"/>
      <c r="N233" s="99"/>
      <c r="O233" s="97"/>
      <c r="P233" s="97"/>
      <c r="Q233" s="97"/>
      <c r="R233" s="100"/>
      <c r="S233" s="12" t="str">
        <f>+A233</f>
        <v>06.02</v>
      </c>
      <c r="X233" s="21"/>
      <c r="Y233" s="21"/>
    </row>
    <row r="234" spans="1:25" ht="62.45">
      <c r="A234" s="159" t="s">
        <v>444</v>
      </c>
      <c r="B234" s="170" t="str">
        <f>IFERROR((VLOOKUP(D234,#REF!,7,0)),"")</f>
        <v/>
      </c>
      <c r="C234" s="170" t="str">
        <f>IFERROR((VLOOKUP(D234,#REF!,8,0)),"")</f>
        <v/>
      </c>
      <c r="D234" s="90" t="s">
        <v>445</v>
      </c>
      <c r="E234" s="91" t="s">
        <v>92</v>
      </c>
      <c r="F234" s="92">
        <v>290.53999999999996</v>
      </c>
      <c r="G234" s="93" t="str">
        <f>IFERROR((VLOOKUP(D234,#REF!,9,0)),"")</f>
        <v/>
      </c>
      <c r="H234" s="93" t="str">
        <f>IFERROR((VLOOKUP(D234,#REF!,10,0)),"")</f>
        <v/>
      </c>
      <c r="I234" s="94" t="str">
        <f t="shared" ref="I234:I235" si="396">IFERROR(TRUNC((H234+G234),2),"")</f>
        <v/>
      </c>
      <c r="J234" s="93" t="str">
        <f t="shared" ref="J234:J235" si="397">IFERROR(TRUNC(G234+G234*M234,2),"")</f>
        <v/>
      </c>
      <c r="K234" s="93" t="str">
        <f t="shared" ref="K234:K235" si="398">IFERROR(TRUNC(H234*(1+N234),2),"")</f>
        <v/>
      </c>
      <c r="L234" s="94" t="str">
        <f t="shared" ref="L234:L235" si="399">IFERROR(TRUNC((K234+J234),2),"")</f>
        <v/>
      </c>
      <c r="M234" s="95" t="e">
        <f t="shared" ref="M234:M235" si="400">$X$9</f>
        <v>#REF!</v>
      </c>
      <c r="N234" s="95" t="e">
        <f t="shared" ref="N234:N235" si="401">$X$10</f>
        <v>#REF!</v>
      </c>
      <c r="O234" s="93" t="str">
        <f t="shared" ref="O234:O235" si="402">IFERROR(TRUNC(J234*F234,2),"")</f>
        <v/>
      </c>
      <c r="P234" s="93" t="str">
        <f t="shared" ref="P234:P235" si="403">IFERROR(TRUNC(K234*F234,2),"")</f>
        <v/>
      </c>
      <c r="Q234" s="94" t="str">
        <f t="shared" ref="Q234:Q235" si="404">IFERROR(TRUNC((O234+P234),2),"")</f>
        <v/>
      </c>
      <c r="R234" s="96" t="str">
        <f>IFERROR((Q234/$Q$593),"")</f>
        <v/>
      </c>
      <c r="S234" s="12" t="str">
        <f>+A234</f>
        <v>06.02.01</v>
      </c>
      <c r="X234" s="21"/>
      <c r="Y234" s="21"/>
    </row>
    <row r="235" spans="1:25" ht="75">
      <c r="A235" s="159" t="s">
        <v>446</v>
      </c>
      <c r="B235" s="170" t="str">
        <f>IFERROR((VLOOKUP(D235,#REF!,7,0)),"")</f>
        <v/>
      </c>
      <c r="C235" s="170" t="str">
        <f>IFERROR((VLOOKUP(D235,#REF!,8,0)),"")</f>
        <v/>
      </c>
      <c r="D235" s="90" t="s">
        <v>447</v>
      </c>
      <c r="E235" s="91" t="s">
        <v>92</v>
      </c>
      <c r="F235" s="92">
        <v>290.53999999999996</v>
      </c>
      <c r="G235" s="93" t="str">
        <f>IFERROR((VLOOKUP(D235,#REF!,9,0)),"")</f>
        <v/>
      </c>
      <c r="H235" s="93" t="str">
        <f>IFERROR((VLOOKUP(D235,#REF!,10,0)),"")</f>
        <v/>
      </c>
      <c r="I235" s="94" t="str">
        <f t="shared" si="396"/>
        <v/>
      </c>
      <c r="J235" s="93" t="str">
        <f t="shared" si="397"/>
        <v/>
      </c>
      <c r="K235" s="93" t="str">
        <f t="shared" si="398"/>
        <v/>
      </c>
      <c r="L235" s="94" t="str">
        <f t="shared" si="399"/>
        <v/>
      </c>
      <c r="M235" s="95" t="e">
        <f t="shared" si="400"/>
        <v>#REF!</v>
      </c>
      <c r="N235" s="95" t="e">
        <f t="shared" si="401"/>
        <v>#REF!</v>
      </c>
      <c r="O235" s="93" t="str">
        <f t="shared" si="402"/>
        <v/>
      </c>
      <c r="P235" s="93" t="str">
        <f t="shared" si="403"/>
        <v/>
      </c>
      <c r="Q235" s="94" t="str">
        <f t="shared" si="404"/>
        <v/>
      </c>
      <c r="R235" s="96" t="str">
        <f>IFERROR((Q235/$Q$593),"")</f>
        <v/>
      </c>
      <c r="S235" s="12" t="str">
        <f>+A235</f>
        <v>06.02.02</v>
      </c>
      <c r="X235" s="21"/>
      <c r="Y235" s="21"/>
    </row>
    <row r="236" spans="1:25" ht="12.95">
      <c r="A236" s="158" t="s">
        <v>448</v>
      </c>
      <c r="B236" s="169"/>
      <c r="C236" s="169"/>
      <c r="D236" s="97" t="s">
        <v>449</v>
      </c>
      <c r="E236" s="97"/>
      <c r="F236" s="98"/>
      <c r="G236" s="97"/>
      <c r="H236" s="97"/>
      <c r="I236" s="97"/>
      <c r="J236" s="97"/>
      <c r="K236" s="97"/>
      <c r="L236" s="97"/>
      <c r="M236" s="99"/>
      <c r="N236" s="99"/>
      <c r="O236" s="97"/>
      <c r="P236" s="97"/>
      <c r="Q236" s="97"/>
      <c r="R236" s="100"/>
      <c r="S236" s="12" t="str">
        <f t="shared" ref="S236" si="405">+A236</f>
        <v>06.03</v>
      </c>
      <c r="X236" s="21"/>
      <c r="Y236" s="21"/>
    </row>
    <row r="237" spans="1:25" ht="50.1">
      <c r="A237" s="159" t="s">
        <v>450</v>
      </c>
      <c r="B237" s="170" t="str">
        <f>IFERROR((VLOOKUP(D237,#REF!,7,0)),"")</f>
        <v/>
      </c>
      <c r="C237" s="170" t="str">
        <f>IFERROR((VLOOKUP(D237,#REF!,8,0)),"")</f>
        <v/>
      </c>
      <c r="D237" s="90" t="s">
        <v>451</v>
      </c>
      <c r="E237" s="91" t="s">
        <v>92</v>
      </c>
      <c r="F237" s="92">
        <v>10.484999999999999</v>
      </c>
      <c r="G237" s="93" t="str">
        <f>IFERROR((VLOOKUP(D237,#REF!,9,0)),"")</f>
        <v/>
      </c>
      <c r="H237" s="93" t="str">
        <f>IFERROR((VLOOKUP(D237,#REF!,10,0)),"")</f>
        <v/>
      </c>
      <c r="I237" s="94" t="str">
        <f>IFERROR(TRUNC((H237+G237),2),"")</f>
        <v/>
      </c>
      <c r="J237" s="93" t="str">
        <f>IFERROR(TRUNC(G237+G237*M237,2),"")</f>
        <v/>
      </c>
      <c r="K237" s="93" t="str">
        <f>IFERROR(TRUNC(H237*(1+N237),2),"")</f>
        <v/>
      </c>
      <c r="L237" s="94" t="str">
        <f>IFERROR(TRUNC((K237+J237),2),"")</f>
        <v/>
      </c>
      <c r="M237" s="95" t="e">
        <f>$X$9</f>
        <v>#REF!</v>
      </c>
      <c r="N237" s="95" t="e">
        <f>$X$10</f>
        <v>#REF!</v>
      </c>
      <c r="O237" s="93" t="str">
        <f>IFERROR(TRUNC(J237*F237,2),"")</f>
        <v/>
      </c>
      <c r="P237" s="93" t="str">
        <f>IFERROR(TRUNC(K237*F237,2),"")</f>
        <v/>
      </c>
      <c r="Q237" s="94" t="str">
        <f>IFERROR(TRUNC((O237+P237),2),"")</f>
        <v/>
      </c>
      <c r="R237" s="96" t="str">
        <f>IFERROR((Q237/$Q$593),"")</f>
        <v/>
      </c>
      <c r="S237" s="12" t="str">
        <f>+A237</f>
        <v>06.03.01</v>
      </c>
      <c r="X237" s="21"/>
      <c r="Y237" s="21"/>
    </row>
    <row r="238" spans="1:25">
      <c r="A238" s="161"/>
      <c r="B238" s="43"/>
      <c r="C238" s="43"/>
      <c r="D238" s="42"/>
      <c r="E238" s="43"/>
      <c r="F238" s="44"/>
      <c r="G238" s="44"/>
      <c r="H238" s="44"/>
      <c r="I238" s="44"/>
      <c r="J238" s="44"/>
      <c r="K238" s="44"/>
      <c r="L238" s="45"/>
      <c r="M238" s="46"/>
      <c r="N238" s="46"/>
      <c r="O238" s="45"/>
      <c r="P238" s="45"/>
      <c r="Q238" s="45"/>
      <c r="R238" s="47"/>
      <c r="S238" s="12">
        <f t="shared" si="382"/>
        <v>0</v>
      </c>
      <c r="X238" s="21"/>
      <c r="Y238" s="21"/>
    </row>
    <row r="239" spans="1:25" ht="12.95">
      <c r="A239" s="162"/>
      <c r="B239" s="49"/>
      <c r="C239" s="49"/>
      <c r="D239" s="48"/>
      <c r="E239" s="49"/>
      <c r="F239" s="21"/>
      <c r="G239" s="21"/>
      <c r="H239" s="21"/>
      <c r="I239" s="21"/>
      <c r="J239" s="21"/>
      <c r="K239" s="21"/>
      <c r="L239" s="34"/>
      <c r="M239" s="34"/>
      <c r="N239" s="34" t="s">
        <v>115</v>
      </c>
      <c r="O239" s="50">
        <f>SUM(O228:O238)</f>
        <v>0</v>
      </c>
      <c r="P239" s="50">
        <f>SUM(P228:P238)</f>
        <v>0</v>
      </c>
      <c r="Q239" s="51">
        <f>SUM(Q228:Q238)</f>
        <v>0</v>
      </c>
      <c r="R239" s="52">
        <f>SUM(R228:R238)</f>
        <v>0</v>
      </c>
      <c r="S239" s="12">
        <f t="shared" si="382"/>
        <v>0</v>
      </c>
      <c r="X239" s="21"/>
      <c r="Y239" s="21"/>
    </row>
    <row r="240" spans="1:25" ht="12.95">
      <c r="A240" s="163"/>
      <c r="B240" s="54"/>
      <c r="C240" s="54"/>
      <c r="D240" s="53"/>
      <c r="E240" s="54"/>
      <c r="F240" s="55"/>
      <c r="G240" s="55"/>
      <c r="H240" s="55"/>
      <c r="I240" s="55"/>
      <c r="J240" s="55"/>
      <c r="K240" s="55"/>
      <c r="L240" s="56"/>
      <c r="M240" s="57"/>
      <c r="N240" s="57"/>
      <c r="O240" s="20"/>
      <c r="P240" s="20"/>
      <c r="Q240" s="57"/>
      <c r="R240" s="58"/>
      <c r="S240" s="12">
        <f t="shared" si="382"/>
        <v>0</v>
      </c>
      <c r="X240" s="21"/>
      <c r="Y240" s="21"/>
    </row>
    <row r="241" spans="1:25" ht="12.95">
      <c r="A241" s="157" t="s">
        <v>14</v>
      </c>
      <c r="B241" s="168"/>
      <c r="C241" s="168"/>
      <c r="D241" s="86" t="s">
        <v>452</v>
      </c>
      <c r="E241" s="86"/>
      <c r="F241" s="87"/>
      <c r="G241" s="86"/>
      <c r="H241" s="86"/>
      <c r="I241" s="86"/>
      <c r="J241" s="86"/>
      <c r="K241" s="86"/>
      <c r="L241" s="86"/>
      <c r="M241" s="88"/>
      <c r="N241" s="88"/>
      <c r="O241" s="86"/>
      <c r="P241" s="86"/>
      <c r="Q241" s="86"/>
      <c r="R241" s="89"/>
      <c r="S241" s="12" t="str">
        <f t="shared" si="382"/>
        <v>07</v>
      </c>
      <c r="T241" s="13">
        <f>O252</f>
        <v>0</v>
      </c>
      <c r="U241" s="13">
        <f>P252</f>
        <v>0</v>
      </c>
      <c r="V241" s="13">
        <f t="shared" ref="V241" si="406">Q252</f>
        <v>0</v>
      </c>
      <c r="W241" s="21"/>
      <c r="X241" s="21"/>
      <c r="Y241" s="21"/>
    </row>
    <row r="242" spans="1:25" ht="12.95">
      <c r="A242" s="158" t="s">
        <v>453</v>
      </c>
      <c r="B242" s="169"/>
      <c r="C242" s="169"/>
      <c r="D242" s="97" t="s">
        <v>454</v>
      </c>
      <c r="E242" s="97"/>
      <c r="F242" s="98"/>
      <c r="G242" s="97"/>
      <c r="H242" s="97"/>
      <c r="I242" s="97"/>
      <c r="J242" s="97"/>
      <c r="K242" s="97"/>
      <c r="L242" s="97"/>
      <c r="M242" s="99"/>
      <c r="N242" s="99"/>
      <c r="O242" s="97"/>
      <c r="P242" s="97"/>
      <c r="Q242" s="97"/>
      <c r="R242" s="100"/>
      <c r="S242" s="12" t="str">
        <f t="shared" si="382"/>
        <v>07.01</v>
      </c>
      <c r="X242" s="21"/>
      <c r="Y242" s="21"/>
    </row>
    <row r="243" spans="1:25" ht="62.45">
      <c r="A243" s="159" t="s">
        <v>455</v>
      </c>
      <c r="B243" s="170" t="str">
        <f>IFERROR((VLOOKUP(D243,#REF!,7,0)),"")</f>
        <v/>
      </c>
      <c r="C243" s="170" t="str">
        <f>IFERROR((VLOOKUP(D243,#REF!,8,0)),"")</f>
        <v/>
      </c>
      <c r="D243" s="90" t="s">
        <v>456</v>
      </c>
      <c r="E243" s="91" t="s">
        <v>92</v>
      </c>
      <c r="F243" s="92">
        <f>F139+F140</f>
        <v>49.11</v>
      </c>
      <c r="G243" s="93" t="str">
        <f>IFERROR((VLOOKUP(D243,#REF!,9,0)),"")</f>
        <v/>
      </c>
      <c r="H243" s="93" t="str">
        <f>IFERROR((VLOOKUP(D243,#REF!,10,0)),"")</f>
        <v/>
      </c>
      <c r="I243" s="94" t="str">
        <f t="shared" ref="I243" si="407">IFERROR(TRUNC((H243+G243),2),"")</f>
        <v/>
      </c>
      <c r="J243" s="93" t="str">
        <f t="shared" ref="J243" si="408">IFERROR(TRUNC(G243+G243*M243,2),"")</f>
        <v/>
      </c>
      <c r="K243" s="93" t="str">
        <f t="shared" ref="K243" si="409">IFERROR(TRUNC(H243*(1+N243),2),"")</f>
        <v/>
      </c>
      <c r="L243" s="94" t="str">
        <f t="shared" ref="L243" si="410">IFERROR(TRUNC((K243+J243),2),"")</f>
        <v/>
      </c>
      <c r="M243" s="95" t="e">
        <f t="shared" ref="M243:M250" si="411">$X$9</f>
        <v>#REF!</v>
      </c>
      <c r="N243" s="95" t="e">
        <f t="shared" ref="N243:N250" si="412">$X$10</f>
        <v>#REF!</v>
      </c>
      <c r="O243" s="93" t="str">
        <f t="shared" ref="O243" si="413">IFERROR(TRUNC(J243*F243,2),"")</f>
        <v/>
      </c>
      <c r="P243" s="93" t="str">
        <f t="shared" ref="P243" si="414">IFERROR(TRUNC(K243*F243,2),"")</f>
        <v/>
      </c>
      <c r="Q243" s="94" t="str">
        <f t="shared" ref="Q243" si="415">IFERROR(TRUNC((O243+P243),2),"")</f>
        <v/>
      </c>
      <c r="R243" s="96" t="str">
        <f>IFERROR((Q243/$Q$593),"")</f>
        <v/>
      </c>
      <c r="S243" s="12" t="str">
        <f t="shared" si="382"/>
        <v>07.01.01</v>
      </c>
      <c r="X243" s="21"/>
      <c r="Y243" s="21"/>
    </row>
    <row r="244" spans="1:25" ht="12.95">
      <c r="A244" s="158" t="s">
        <v>457</v>
      </c>
      <c r="B244" s="169"/>
      <c r="C244" s="169"/>
      <c r="D244" s="97" t="s">
        <v>458</v>
      </c>
      <c r="E244" s="97"/>
      <c r="F244" s="98"/>
      <c r="G244" s="97"/>
      <c r="H244" s="97"/>
      <c r="I244" s="97"/>
      <c r="J244" s="97"/>
      <c r="K244" s="97"/>
      <c r="L244" s="97"/>
      <c r="M244" s="99"/>
      <c r="N244" s="99"/>
      <c r="O244" s="97"/>
      <c r="P244" s="97"/>
      <c r="Q244" s="97"/>
      <c r="R244" s="100"/>
      <c r="S244" s="12" t="str">
        <f t="shared" ref="S244:S248" si="416">+A244</f>
        <v>07.02</v>
      </c>
      <c r="X244" s="21"/>
      <c r="Y244" s="21"/>
    </row>
    <row r="245" spans="1:25" ht="50.1">
      <c r="A245" s="159" t="s">
        <v>459</v>
      </c>
      <c r="B245" s="170" t="str">
        <f>IFERROR((VLOOKUP(D245,#REF!,7,0)),"")</f>
        <v/>
      </c>
      <c r="C245" s="170" t="str">
        <f>IFERROR((VLOOKUP(D245,#REF!,8,0)),"")</f>
        <v/>
      </c>
      <c r="D245" s="90" t="s">
        <v>460</v>
      </c>
      <c r="E245" s="91" t="s">
        <v>92</v>
      </c>
      <c r="F245" s="92">
        <v>218.27</v>
      </c>
      <c r="G245" s="93" t="str">
        <f>IFERROR((VLOOKUP(D245,#REF!,9,0)),"")</f>
        <v/>
      </c>
      <c r="H245" s="93" t="str">
        <f>IFERROR((VLOOKUP(D245,#REF!,10,0)),"")</f>
        <v/>
      </c>
      <c r="I245" s="94" t="str">
        <f t="shared" ref="I245:I246" si="417">IFERROR(TRUNC((H245+G245),2),"")</f>
        <v/>
      </c>
      <c r="J245" s="93" t="str">
        <f t="shared" ref="J245:J246" si="418">IFERROR(TRUNC(G245+G245*M245,2),"")</f>
        <v/>
      </c>
      <c r="K245" s="93" t="str">
        <f t="shared" ref="K245:K246" si="419">IFERROR(TRUNC(H245*(1+N245),2),"")</f>
        <v/>
      </c>
      <c r="L245" s="94" t="str">
        <f t="shared" ref="L245:L246" si="420">IFERROR(TRUNC((K245+J245),2),"")</f>
        <v/>
      </c>
      <c r="M245" s="95" t="e">
        <f t="shared" si="411"/>
        <v>#REF!</v>
      </c>
      <c r="N245" s="95" t="e">
        <f t="shared" si="412"/>
        <v>#REF!</v>
      </c>
      <c r="O245" s="93" t="str">
        <f t="shared" ref="O245:O246" si="421">IFERROR(TRUNC(J245*F245,2),"")</f>
        <v/>
      </c>
      <c r="P245" s="93" t="str">
        <f t="shared" ref="P245:P246" si="422">IFERROR(TRUNC(K245*F245,2),"")</f>
        <v/>
      </c>
      <c r="Q245" s="94" t="str">
        <f t="shared" ref="Q245:Q246" si="423">IFERROR(TRUNC((O245+P245),2),"")</f>
        <v/>
      </c>
      <c r="R245" s="96" t="str">
        <f>IFERROR((Q245/$Q$593),"")</f>
        <v/>
      </c>
      <c r="S245" s="12" t="str">
        <f t="shared" ref="S245:S246" si="424">+A245</f>
        <v>07.02.01</v>
      </c>
      <c r="X245" s="21"/>
      <c r="Y245" s="21"/>
    </row>
    <row r="246" spans="1:25" ht="50.1">
      <c r="A246" s="159" t="s">
        <v>461</v>
      </c>
      <c r="B246" s="170" t="str">
        <f>IFERROR((VLOOKUP(D246,#REF!,7,0)),"")</f>
        <v/>
      </c>
      <c r="C246" s="170" t="str">
        <f>IFERROR((VLOOKUP(D246,#REF!,8,0)),"")</f>
        <v/>
      </c>
      <c r="D246" s="90" t="s">
        <v>462</v>
      </c>
      <c r="E246" s="91" t="s">
        <v>92</v>
      </c>
      <c r="F246" s="92">
        <v>218.27</v>
      </c>
      <c r="G246" s="93" t="str">
        <f>IFERROR((VLOOKUP(D246,#REF!,9,0)),"")</f>
        <v/>
      </c>
      <c r="H246" s="93" t="str">
        <f>IFERROR((VLOOKUP(D246,#REF!,10,0)),"")</f>
        <v/>
      </c>
      <c r="I246" s="94" t="str">
        <f t="shared" si="417"/>
        <v/>
      </c>
      <c r="J246" s="93" t="str">
        <f t="shared" si="418"/>
        <v/>
      </c>
      <c r="K246" s="93" t="str">
        <f t="shared" si="419"/>
        <v/>
      </c>
      <c r="L246" s="94" t="str">
        <f t="shared" si="420"/>
        <v/>
      </c>
      <c r="M246" s="95" t="e">
        <f t="shared" si="411"/>
        <v>#REF!</v>
      </c>
      <c r="N246" s="95" t="e">
        <f t="shared" si="412"/>
        <v>#REF!</v>
      </c>
      <c r="O246" s="93" t="str">
        <f t="shared" si="421"/>
        <v/>
      </c>
      <c r="P246" s="93" t="str">
        <f t="shared" si="422"/>
        <v/>
      </c>
      <c r="Q246" s="94" t="str">
        <f t="shared" si="423"/>
        <v/>
      </c>
      <c r="R246" s="96" t="str">
        <f>IFERROR((Q246/$Q$593),"")</f>
        <v/>
      </c>
      <c r="S246" s="12" t="str">
        <f t="shared" si="424"/>
        <v>07.02.02</v>
      </c>
      <c r="X246" s="21"/>
      <c r="Y246" s="21"/>
    </row>
    <row r="247" spans="1:25" ht="75">
      <c r="A247" s="159" t="s">
        <v>463</v>
      </c>
      <c r="B247" s="170" t="str">
        <f>IFERROR((VLOOKUP(D247,#REF!,7,0)),"")</f>
        <v/>
      </c>
      <c r="C247" s="170" t="str">
        <f>IFERROR((VLOOKUP(D247,#REF!,8,0)),"")</f>
        <v/>
      </c>
      <c r="D247" s="90" t="s">
        <v>464</v>
      </c>
      <c r="E247" s="91" t="s">
        <v>92</v>
      </c>
      <c r="F247" s="92">
        <v>218.27</v>
      </c>
      <c r="G247" s="93" t="str">
        <f>IFERROR((VLOOKUP(D247,#REF!,9,0)),"")</f>
        <v/>
      </c>
      <c r="H247" s="93" t="str">
        <f>IFERROR((VLOOKUP(D247,#REF!,10,0)),"")</f>
        <v/>
      </c>
      <c r="I247" s="94" t="str">
        <f t="shared" ref="I247:I248" si="425">IFERROR(TRUNC((H247+G247),2),"")</f>
        <v/>
      </c>
      <c r="J247" s="93" t="str">
        <f t="shared" ref="J247:J248" si="426">IFERROR(TRUNC(G247+G247*M247,2),"")</f>
        <v/>
      </c>
      <c r="K247" s="93" t="str">
        <f t="shared" ref="K247:K248" si="427">IFERROR(TRUNC(H247*(1+N247),2),"")</f>
        <v/>
      </c>
      <c r="L247" s="94" t="str">
        <f t="shared" ref="L247:L248" si="428">IFERROR(TRUNC((K247+J247),2),"")</f>
        <v/>
      </c>
      <c r="M247" s="95" t="e">
        <f t="shared" si="411"/>
        <v>#REF!</v>
      </c>
      <c r="N247" s="95" t="e">
        <f t="shared" si="412"/>
        <v>#REF!</v>
      </c>
      <c r="O247" s="93" t="str">
        <f t="shared" ref="O247:O248" si="429">IFERROR(TRUNC(J247*F247,2),"")</f>
        <v/>
      </c>
      <c r="P247" s="93" t="str">
        <f t="shared" ref="P247:P248" si="430">IFERROR(TRUNC(K247*F247,2),"")</f>
        <v/>
      </c>
      <c r="Q247" s="94" t="str">
        <f t="shared" ref="Q247:Q248" si="431">IFERROR(TRUNC((O247+P247),2),"")</f>
        <v/>
      </c>
      <c r="R247" s="96" t="str">
        <f>IFERROR((Q247/$Q$593),"")</f>
        <v/>
      </c>
      <c r="S247" s="12" t="str">
        <f t="shared" si="416"/>
        <v>07.02.03</v>
      </c>
      <c r="X247" s="21"/>
      <c r="Y247" s="21"/>
    </row>
    <row r="248" spans="1:25" ht="62.45">
      <c r="A248" s="159" t="s">
        <v>465</v>
      </c>
      <c r="B248" s="170" t="str">
        <f>IFERROR((VLOOKUP(D248,#REF!,7,0)),"")</f>
        <v/>
      </c>
      <c r="C248" s="170" t="str">
        <f>IFERROR((VLOOKUP(D248,#REF!,8,0)),"")</f>
        <v/>
      </c>
      <c r="D248" s="90" t="s">
        <v>466</v>
      </c>
      <c r="E248" s="91" t="s">
        <v>92</v>
      </c>
      <c r="F248" s="92">
        <v>218.27</v>
      </c>
      <c r="G248" s="93" t="str">
        <f>IFERROR((VLOOKUP(D248,#REF!,9,0)),"")</f>
        <v/>
      </c>
      <c r="H248" s="93" t="str">
        <f>IFERROR((VLOOKUP(D248,#REF!,10,0)),"")</f>
        <v/>
      </c>
      <c r="I248" s="94" t="str">
        <f t="shared" si="425"/>
        <v/>
      </c>
      <c r="J248" s="93" t="str">
        <f t="shared" si="426"/>
        <v/>
      </c>
      <c r="K248" s="93" t="str">
        <f t="shared" si="427"/>
        <v/>
      </c>
      <c r="L248" s="94" t="str">
        <f t="shared" si="428"/>
        <v/>
      </c>
      <c r="M248" s="95" t="e">
        <f t="shared" si="411"/>
        <v>#REF!</v>
      </c>
      <c r="N248" s="95" t="e">
        <f t="shared" si="412"/>
        <v>#REF!</v>
      </c>
      <c r="O248" s="93" t="str">
        <f t="shared" si="429"/>
        <v/>
      </c>
      <c r="P248" s="93" t="str">
        <f t="shared" si="430"/>
        <v/>
      </c>
      <c r="Q248" s="94" t="str">
        <f t="shared" si="431"/>
        <v/>
      </c>
      <c r="R248" s="96" t="str">
        <f>IFERROR((Q248/$Q$593),"")</f>
        <v/>
      </c>
      <c r="S248" s="12" t="str">
        <f t="shared" si="416"/>
        <v>07.02.04</v>
      </c>
      <c r="X248" s="21"/>
      <c r="Y248" s="21"/>
    </row>
    <row r="249" spans="1:25" ht="26.1">
      <c r="A249" s="158" t="s">
        <v>467</v>
      </c>
      <c r="B249" s="169"/>
      <c r="C249" s="169"/>
      <c r="D249" s="97" t="s">
        <v>468</v>
      </c>
      <c r="E249" s="97"/>
      <c r="F249" s="98"/>
      <c r="G249" s="97"/>
      <c r="H249" s="97"/>
      <c r="I249" s="97"/>
      <c r="J249" s="97"/>
      <c r="K249" s="97"/>
      <c r="L249" s="97"/>
      <c r="M249" s="99"/>
      <c r="N249" s="99"/>
      <c r="O249" s="97"/>
      <c r="P249" s="97"/>
      <c r="Q249" s="97"/>
      <c r="R249" s="100"/>
      <c r="S249" s="12" t="str">
        <f t="shared" si="382"/>
        <v>07.03</v>
      </c>
      <c r="X249" s="21"/>
      <c r="Y249" s="21"/>
    </row>
    <row r="250" spans="1:25" ht="87.6">
      <c r="A250" s="159" t="s">
        <v>469</v>
      </c>
      <c r="B250" s="170" t="str">
        <f>IFERROR((VLOOKUP(D250,#REF!,7,0)),"")</f>
        <v/>
      </c>
      <c r="C250" s="170" t="str">
        <f>IFERROR((VLOOKUP(D250,#REF!,8,0)),"")</f>
        <v/>
      </c>
      <c r="D250" s="90" t="s">
        <v>470</v>
      </c>
      <c r="E250" s="91" t="s">
        <v>92</v>
      </c>
      <c r="F250" s="92">
        <v>99.5</v>
      </c>
      <c r="G250" s="93" t="str">
        <f>IFERROR((VLOOKUP(D250,#REF!,9,0)),"")</f>
        <v/>
      </c>
      <c r="H250" s="93" t="str">
        <f>IFERROR((VLOOKUP(D250,#REF!,10,0)),"")</f>
        <v/>
      </c>
      <c r="I250" s="94" t="str">
        <f t="shared" ref="I250" si="432">IFERROR(TRUNC((H250+G250),2),"")</f>
        <v/>
      </c>
      <c r="J250" s="93" t="str">
        <f t="shared" ref="J250" si="433">IFERROR(TRUNC(G250+G250*M250,2),"")</f>
        <v/>
      </c>
      <c r="K250" s="93" t="str">
        <f t="shared" ref="K250" si="434">IFERROR(TRUNC(H250*(1+N250),2),"")</f>
        <v/>
      </c>
      <c r="L250" s="94" t="str">
        <f t="shared" ref="L250" si="435">IFERROR(TRUNC((K250+J250),2),"")</f>
        <v/>
      </c>
      <c r="M250" s="95" t="e">
        <f t="shared" si="411"/>
        <v>#REF!</v>
      </c>
      <c r="N250" s="95" t="e">
        <f t="shared" si="412"/>
        <v>#REF!</v>
      </c>
      <c r="O250" s="93" t="str">
        <f t="shared" ref="O250" si="436">IFERROR(TRUNC(J250*F250,2),"")</f>
        <v/>
      </c>
      <c r="P250" s="93" t="str">
        <f t="shared" ref="P250" si="437">IFERROR(TRUNC(K250*F250,2),"")</f>
        <v/>
      </c>
      <c r="Q250" s="94" t="str">
        <f t="shared" ref="Q250" si="438">IFERROR(TRUNC((O250+P250),2),"")</f>
        <v/>
      </c>
      <c r="R250" s="96" t="str">
        <f>IFERROR((Q250/$Q$593),"")</f>
        <v/>
      </c>
      <c r="S250" s="12" t="str">
        <f t="shared" si="382"/>
        <v>07.03.01</v>
      </c>
      <c r="X250" s="21"/>
      <c r="Y250" s="21"/>
    </row>
    <row r="251" spans="1:25">
      <c r="A251" s="161"/>
      <c r="B251" s="43"/>
      <c r="C251" s="43"/>
      <c r="D251" s="42"/>
      <c r="E251" s="43"/>
      <c r="F251" s="44"/>
      <c r="G251" s="44"/>
      <c r="H251" s="44"/>
      <c r="I251" s="44"/>
      <c r="J251" s="44"/>
      <c r="K251" s="44"/>
      <c r="L251" s="45"/>
      <c r="M251" s="46"/>
      <c r="N251" s="46"/>
      <c r="O251" s="45"/>
      <c r="P251" s="45"/>
      <c r="Q251" s="45"/>
      <c r="R251" s="47"/>
      <c r="S251" s="12">
        <f t="shared" ref="S251:S253" si="439">+A251</f>
        <v>0</v>
      </c>
      <c r="X251" s="21"/>
      <c r="Y251" s="21"/>
    </row>
    <row r="252" spans="1:25" ht="12.95">
      <c r="A252" s="162"/>
      <c r="B252" s="49"/>
      <c r="C252" s="49"/>
      <c r="D252" s="48"/>
      <c r="E252" s="49"/>
      <c r="F252" s="21"/>
      <c r="G252" s="21"/>
      <c r="H252" s="21"/>
      <c r="I252" s="21"/>
      <c r="J252" s="21"/>
      <c r="K252" s="21"/>
      <c r="L252" s="34"/>
      <c r="M252" s="34"/>
      <c r="N252" s="34" t="s">
        <v>115</v>
      </c>
      <c r="O252" s="50">
        <f>SUM(O241:O251)</f>
        <v>0</v>
      </c>
      <c r="P252" s="50">
        <f>SUM(P241:P251)</f>
        <v>0</v>
      </c>
      <c r="Q252" s="51">
        <f>SUM(Q241:Q251)</f>
        <v>0</v>
      </c>
      <c r="R252" s="52">
        <f>SUM(R241:R251)</f>
        <v>0</v>
      </c>
      <c r="S252" s="12">
        <f t="shared" si="439"/>
        <v>0</v>
      </c>
      <c r="X252" s="21"/>
      <c r="Y252" s="21"/>
    </row>
    <row r="253" spans="1:25" ht="12.95">
      <c r="A253" s="163"/>
      <c r="B253" s="54"/>
      <c r="C253" s="54"/>
      <c r="D253" s="53"/>
      <c r="E253" s="54"/>
      <c r="F253" s="55"/>
      <c r="G253" s="55"/>
      <c r="H253" s="55"/>
      <c r="I253" s="55"/>
      <c r="J253" s="55"/>
      <c r="K253" s="55"/>
      <c r="L253" s="56"/>
      <c r="M253" s="57"/>
      <c r="N253" s="57"/>
      <c r="O253" s="20"/>
      <c r="P253" s="20"/>
      <c r="Q253" s="57"/>
      <c r="R253" s="58"/>
      <c r="S253" s="12">
        <f t="shared" si="439"/>
        <v>0</v>
      </c>
      <c r="X253" s="21"/>
      <c r="Y253" s="21"/>
    </row>
    <row r="254" spans="1:25" ht="12.95">
      <c r="A254" s="157" t="s">
        <v>15</v>
      </c>
      <c r="B254" s="168"/>
      <c r="C254" s="168"/>
      <c r="D254" s="86" t="s">
        <v>471</v>
      </c>
      <c r="E254" s="86"/>
      <c r="F254" s="87"/>
      <c r="G254" s="86"/>
      <c r="H254" s="86"/>
      <c r="I254" s="86"/>
      <c r="J254" s="86"/>
      <c r="K254" s="86"/>
      <c r="L254" s="86"/>
      <c r="M254" s="88"/>
      <c r="N254" s="88"/>
      <c r="O254" s="86"/>
      <c r="P254" s="86"/>
      <c r="Q254" s="86"/>
      <c r="R254" s="89"/>
      <c r="S254" s="12" t="str">
        <f t="shared" ref="S254:S260" si="440">+A254</f>
        <v>08</v>
      </c>
      <c r="T254" s="13">
        <f>O266</f>
        <v>0</v>
      </c>
      <c r="U254" s="13">
        <f>P266</f>
        <v>0</v>
      </c>
      <c r="V254" s="13">
        <f t="shared" ref="V254" si="441">Q266</f>
        <v>0</v>
      </c>
      <c r="W254" s="21"/>
      <c r="X254" s="21"/>
      <c r="Y254" s="21"/>
    </row>
    <row r="255" spans="1:25" ht="12.95">
      <c r="A255" s="158" t="s">
        <v>472</v>
      </c>
      <c r="B255" s="169"/>
      <c r="C255" s="169"/>
      <c r="D255" s="97" t="s">
        <v>473</v>
      </c>
      <c r="E255" s="97"/>
      <c r="F255" s="98"/>
      <c r="G255" s="97"/>
      <c r="H255" s="97"/>
      <c r="I255" s="97"/>
      <c r="J255" s="97"/>
      <c r="K255" s="97"/>
      <c r="L255" s="97"/>
      <c r="M255" s="99"/>
      <c r="N255" s="99"/>
      <c r="O255" s="97"/>
      <c r="P255" s="97"/>
      <c r="Q255" s="97"/>
      <c r="R255" s="100"/>
      <c r="S255" s="12" t="str">
        <f t="shared" si="440"/>
        <v>08.01</v>
      </c>
      <c r="X255" s="21"/>
      <c r="Y255" s="21"/>
    </row>
    <row r="256" spans="1:25" ht="99.95">
      <c r="A256" s="159" t="s">
        <v>474</v>
      </c>
      <c r="B256" s="170" t="str">
        <f>IFERROR((VLOOKUP(D256,#REF!,7,0)),"")</f>
        <v/>
      </c>
      <c r="C256" s="170" t="str">
        <f>IFERROR((VLOOKUP(D256,#REF!,8,0)),"")</f>
        <v/>
      </c>
      <c r="D256" s="90" t="s">
        <v>475</v>
      </c>
      <c r="E256" s="91" t="s">
        <v>92</v>
      </c>
      <c r="F256" s="92">
        <v>192.4</v>
      </c>
      <c r="G256" s="93" t="str">
        <f>IFERROR((VLOOKUP(D256,#REF!,9,0)),"")</f>
        <v/>
      </c>
      <c r="H256" s="93" t="str">
        <f>IFERROR((VLOOKUP(D256,#REF!,10,0)),"")</f>
        <v/>
      </c>
      <c r="I256" s="94" t="str">
        <f t="shared" ref="I256:I260" si="442">IFERROR(TRUNC((H256+G256),2),"")</f>
        <v/>
      </c>
      <c r="J256" s="93" t="str">
        <f t="shared" ref="J256:J260" si="443">IFERROR(TRUNC(G256+G256*M256,2),"")</f>
        <v/>
      </c>
      <c r="K256" s="93" t="str">
        <f t="shared" ref="K256:K260" si="444">IFERROR(TRUNC(H256*(1+N256),2),"")</f>
        <v/>
      </c>
      <c r="L256" s="94" t="str">
        <f t="shared" ref="L256:L260" si="445">IFERROR(TRUNC((K256+J256),2),"")</f>
        <v/>
      </c>
      <c r="M256" s="95" t="e">
        <f t="shared" ref="M256:M260" si="446">$X$9</f>
        <v>#REF!</v>
      </c>
      <c r="N256" s="95" t="e">
        <f t="shared" ref="N256:N260" si="447">$X$10</f>
        <v>#REF!</v>
      </c>
      <c r="O256" s="93" t="str">
        <f t="shared" ref="O256:O260" si="448">IFERROR(TRUNC(J256*F256,2),"")</f>
        <v/>
      </c>
      <c r="P256" s="93" t="str">
        <f t="shared" ref="P256:P260" si="449">IFERROR(TRUNC(K256*F256,2),"")</f>
        <v/>
      </c>
      <c r="Q256" s="94" t="str">
        <f t="shared" ref="Q256:Q260" si="450">IFERROR(TRUNC((O256+P256),2),"")</f>
        <v/>
      </c>
      <c r="R256" s="96" t="str">
        <f>IFERROR((Q256/$Q$593),"")</f>
        <v/>
      </c>
      <c r="S256" s="12" t="str">
        <f t="shared" si="440"/>
        <v>08.01.01</v>
      </c>
      <c r="X256" s="21"/>
      <c r="Y256" s="21"/>
    </row>
    <row r="257" spans="1:25" ht="12.95">
      <c r="A257" s="158" t="s">
        <v>476</v>
      </c>
      <c r="B257" s="169"/>
      <c r="C257" s="169"/>
      <c r="D257" s="97" t="s">
        <v>477</v>
      </c>
      <c r="E257" s="97"/>
      <c r="F257" s="98"/>
      <c r="G257" s="97"/>
      <c r="H257" s="97"/>
      <c r="I257" s="97"/>
      <c r="J257" s="97"/>
      <c r="K257" s="97"/>
      <c r="L257" s="97"/>
      <c r="M257" s="99"/>
      <c r="N257" s="99"/>
      <c r="O257" s="97"/>
      <c r="P257" s="97"/>
      <c r="Q257" s="97"/>
      <c r="R257" s="100"/>
      <c r="S257" s="12" t="str">
        <f t="shared" ref="S257" si="451">+A257</f>
        <v>08.02</v>
      </c>
      <c r="X257" s="21"/>
      <c r="Y257" s="21"/>
    </row>
    <row r="258" spans="1:25" ht="75">
      <c r="A258" s="159" t="s">
        <v>478</v>
      </c>
      <c r="B258" s="170" t="str">
        <f>IFERROR((VLOOKUP(D258,#REF!,7,0)),"")</f>
        <v/>
      </c>
      <c r="C258" s="170" t="str">
        <f>IFERROR((VLOOKUP(D258,#REF!,8,0)),"")</f>
        <v/>
      </c>
      <c r="D258" s="90" t="s">
        <v>479</v>
      </c>
      <c r="E258" s="91" t="s">
        <v>157</v>
      </c>
      <c r="F258" s="92">
        <v>80.400000000000006</v>
      </c>
      <c r="G258" s="93" t="str">
        <f>IFERROR((VLOOKUP(D258,#REF!,9,0)),"")</f>
        <v/>
      </c>
      <c r="H258" s="93" t="str">
        <f>IFERROR((VLOOKUP(D258,#REF!,10,0)),"")</f>
        <v/>
      </c>
      <c r="I258" s="94" t="str">
        <f t="shared" si="442"/>
        <v/>
      </c>
      <c r="J258" s="93" t="str">
        <f t="shared" si="443"/>
        <v/>
      </c>
      <c r="K258" s="93" t="str">
        <f t="shared" si="444"/>
        <v/>
      </c>
      <c r="L258" s="94" t="str">
        <f t="shared" si="445"/>
        <v/>
      </c>
      <c r="M258" s="95" t="e">
        <f t="shared" si="446"/>
        <v>#REF!</v>
      </c>
      <c r="N258" s="95" t="e">
        <f t="shared" si="447"/>
        <v>#REF!</v>
      </c>
      <c r="O258" s="93" t="str">
        <f t="shared" si="448"/>
        <v/>
      </c>
      <c r="P258" s="93" t="str">
        <f t="shared" si="449"/>
        <v/>
      </c>
      <c r="Q258" s="94" t="str">
        <f t="shared" si="450"/>
        <v/>
      </c>
      <c r="R258" s="96" t="str">
        <f>IFERROR((Q258/$Q$593),"")</f>
        <v/>
      </c>
      <c r="S258" s="12" t="str">
        <f t="shared" si="440"/>
        <v>08.02.01</v>
      </c>
      <c r="X258" s="21"/>
      <c r="Y258" s="21"/>
    </row>
    <row r="259" spans="1:25" ht="12.95">
      <c r="A259" s="158" t="s">
        <v>480</v>
      </c>
      <c r="B259" s="169"/>
      <c r="C259" s="169"/>
      <c r="D259" s="97" t="s">
        <v>481</v>
      </c>
      <c r="E259" s="97"/>
      <c r="F259" s="98"/>
      <c r="G259" s="97"/>
      <c r="H259" s="97"/>
      <c r="I259" s="97"/>
      <c r="J259" s="97"/>
      <c r="K259" s="97"/>
      <c r="L259" s="97"/>
      <c r="M259" s="99"/>
      <c r="N259" s="99"/>
      <c r="O259" s="97"/>
      <c r="P259" s="97"/>
      <c r="Q259" s="97"/>
      <c r="R259" s="100"/>
      <c r="S259" s="12" t="str">
        <f t="shared" si="440"/>
        <v>08.03</v>
      </c>
      <c r="X259" s="21"/>
      <c r="Y259" s="21"/>
    </row>
    <row r="260" spans="1:25" ht="75">
      <c r="A260" s="159" t="s">
        <v>482</v>
      </c>
      <c r="B260" s="170" t="str">
        <f>IFERROR((VLOOKUP(D260,#REF!,7,0)),"")</f>
        <v/>
      </c>
      <c r="C260" s="170" t="str">
        <f>IFERROR((VLOOKUP(D260,#REF!,8,0)),"")</f>
        <v/>
      </c>
      <c r="D260" s="90" t="s">
        <v>483</v>
      </c>
      <c r="E260" s="91" t="s">
        <v>157</v>
      </c>
      <c r="F260" s="92">
        <v>5.85</v>
      </c>
      <c r="G260" s="93" t="str">
        <f>IFERROR((VLOOKUP(D260,#REF!,9,0)),"")</f>
        <v/>
      </c>
      <c r="H260" s="93" t="str">
        <f>IFERROR((VLOOKUP(D260,#REF!,10,0)),"")</f>
        <v/>
      </c>
      <c r="I260" s="94" t="str">
        <f t="shared" si="442"/>
        <v/>
      </c>
      <c r="J260" s="93" t="str">
        <f t="shared" si="443"/>
        <v/>
      </c>
      <c r="K260" s="93" t="str">
        <f t="shared" si="444"/>
        <v/>
      </c>
      <c r="L260" s="94" t="str">
        <f t="shared" si="445"/>
        <v/>
      </c>
      <c r="M260" s="95" t="e">
        <f t="shared" si="446"/>
        <v>#REF!</v>
      </c>
      <c r="N260" s="95" t="e">
        <f t="shared" si="447"/>
        <v>#REF!</v>
      </c>
      <c r="O260" s="93" t="str">
        <f t="shared" si="448"/>
        <v/>
      </c>
      <c r="P260" s="93" t="str">
        <f t="shared" si="449"/>
        <v/>
      </c>
      <c r="Q260" s="94" t="str">
        <f t="shared" si="450"/>
        <v/>
      </c>
      <c r="R260" s="96" t="str">
        <f>IFERROR((Q260/$Q$593),"")</f>
        <v/>
      </c>
      <c r="S260" s="12" t="str">
        <f t="shared" si="440"/>
        <v>08.03.01</v>
      </c>
      <c r="X260" s="21"/>
      <c r="Y260" s="21"/>
    </row>
    <row r="261" spans="1:25" ht="12.95">
      <c r="A261" s="158" t="s">
        <v>484</v>
      </c>
      <c r="B261" s="169"/>
      <c r="C261" s="169"/>
      <c r="D261" s="97" t="s">
        <v>485</v>
      </c>
      <c r="E261" s="97"/>
      <c r="F261" s="98"/>
      <c r="G261" s="97"/>
      <c r="H261" s="97"/>
      <c r="I261" s="97"/>
      <c r="J261" s="97"/>
      <c r="K261" s="97"/>
      <c r="L261" s="97"/>
      <c r="M261" s="99"/>
      <c r="N261" s="99"/>
      <c r="O261" s="97"/>
      <c r="P261" s="97"/>
      <c r="Q261" s="97"/>
      <c r="R261" s="100"/>
      <c r="S261" s="12" t="str">
        <f t="shared" ref="S261" si="452">+A261</f>
        <v>08.04</v>
      </c>
      <c r="X261" s="21"/>
      <c r="Y261" s="21"/>
    </row>
    <row r="262" spans="1:25" ht="87.6">
      <c r="A262" s="159" t="s">
        <v>486</v>
      </c>
      <c r="B262" s="170" t="str">
        <f>IFERROR((VLOOKUP(D262,#REF!,7,0)),"")</f>
        <v/>
      </c>
      <c r="C262" s="170" t="str">
        <f>IFERROR((VLOOKUP(D262,#REF!,8,0)),"")</f>
        <v/>
      </c>
      <c r="D262" s="90" t="s">
        <v>487</v>
      </c>
      <c r="E262" s="91" t="s">
        <v>157</v>
      </c>
      <c r="F262" s="92">
        <v>20.9</v>
      </c>
      <c r="G262" s="93" t="str">
        <f>IFERROR((VLOOKUP(D262,#REF!,9,0)),"")</f>
        <v/>
      </c>
      <c r="H262" s="93" t="str">
        <f>IFERROR((VLOOKUP(D262,#REF!,10,0)),"")</f>
        <v/>
      </c>
      <c r="I262" s="94" t="str">
        <f t="shared" ref="I262:I264" si="453">IFERROR(TRUNC((H262+G262),2),"")</f>
        <v/>
      </c>
      <c r="J262" s="93" t="str">
        <f t="shared" ref="J262:J264" si="454">IFERROR(TRUNC(G262+G262*M262,2),"")</f>
        <v/>
      </c>
      <c r="K262" s="93" t="str">
        <f t="shared" ref="K262:K264" si="455">IFERROR(TRUNC(H262*(1+N262),2),"")</f>
        <v/>
      </c>
      <c r="L262" s="94" t="str">
        <f t="shared" ref="L262:L264" si="456">IFERROR(TRUNC((K262+J262),2),"")</f>
        <v/>
      </c>
      <c r="M262" s="95" t="e">
        <f t="shared" ref="M262:M264" si="457">$X$9</f>
        <v>#REF!</v>
      </c>
      <c r="N262" s="95" t="e">
        <f t="shared" ref="N262:N264" si="458">$X$10</f>
        <v>#REF!</v>
      </c>
      <c r="O262" s="93" t="str">
        <f t="shared" ref="O262:O264" si="459">IFERROR(TRUNC(J262*F262,2),"")</f>
        <v/>
      </c>
      <c r="P262" s="93" t="str">
        <f t="shared" ref="P262:P264" si="460">IFERROR(TRUNC(K262*F262,2),"")</f>
        <v/>
      </c>
      <c r="Q262" s="94" t="str">
        <f t="shared" ref="Q262:Q264" si="461">IFERROR(TRUNC((O262+P262),2),"")</f>
        <v/>
      </c>
      <c r="R262" s="96" t="str">
        <f>IFERROR((Q262/$Q$593),"")</f>
        <v/>
      </c>
      <c r="S262" s="12" t="str">
        <f>+A262</f>
        <v>08.04.01</v>
      </c>
      <c r="X262" s="21"/>
      <c r="Y262" s="21"/>
    </row>
    <row r="263" spans="1:25" ht="12.95">
      <c r="A263" s="158" t="s">
        <v>488</v>
      </c>
      <c r="B263" s="169"/>
      <c r="C263" s="169"/>
      <c r="D263" s="97" t="s">
        <v>489</v>
      </c>
      <c r="E263" s="97"/>
      <c r="F263" s="98"/>
      <c r="G263" s="97"/>
      <c r="H263" s="97"/>
      <c r="I263" s="97"/>
      <c r="J263" s="97"/>
      <c r="K263" s="97"/>
      <c r="L263" s="97"/>
      <c r="M263" s="99"/>
      <c r="N263" s="99"/>
      <c r="O263" s="97"/>
      <c r="P263" s="97"/>
      <c r="Q263" s="97"/>
      <c r="R263" s="100"/>
      <c r="S263" s="12" t="str">
        <f t="shared" ref="S263" si="462">+A263</f>
        <v>08.05</v>
      </c>
      <c r="X263" s="21"/>
      <c r="Y263" s="21"/>
    </row>
    <row r="264" spans="1:25" ht="50.1">
      <c r="A264" s="159" t="s">
        <v>490</v>
      </c>
      <c r="B264" s="170" t="str">
        <f>IFERROR((VLOOKUP(D264,#REF!,7,0)),"")</f>
        <v/>
      </c>
      <c r="C264" s="170" t="str">
        <f>IFERROR((VLOOKUP(D264,#REF!,8,0)),"")</f>
        <v/>
      </c>
      <c r="D264" s="90" t="s">
        <v>491</v>
      </c>
      <c r="E264" s="91" t="s">
        <v>157</v>
      </c>
      <c r="F264" s="92">
        <v>107</v>
      </c>
      <c r="G264" s="93" t="str">
        <f>IFERROR((VLOOKUP(D264,#REF!,9,0)),"")</f>
        <v/>
      </c>
      <c r="H264" s="93" t="str">
        <f>IFERROR((VLOOKUP(D264,#REF!,10,0)),"")</f>
        <v/>
      </c>
      <c r="I264" s="94" t="str">
        <f t="shared" si="453"/>
        <v/>
      </c>
      <c r="J264" s="93" t="str">
        <f t="shared" si="454"/>
        <v/>
      </c>
      <c r="K264" s="93" t="str">
        <f t="shared" si="455"/>
        <v/>
      </c>
      <c r="L264" s="94" t="str">
        <f t="shared" si="456"/>
        <v/>
      </c>
      <c r="M264" s="95" t="e">
        <f t="shared" si="457"/>
        <v>#REF!</v>
      </c>
      <c r="N264" s="95" t="e">
        <f t="shared" si="458"/>
        <v>#REF!</v>
      </c>
      <c r="O264" s="93" t="str">
        <f t="shared" si="459"/>
        <v/>
      </c>
      <c r="P264" s="93" t="str">
        <f t="shared" si="460"/>
        <v/>
      </c>
      <c r="Q264" s="94" t="str">
        <f t="shared" si="461"/>
        <v/>
      </c>
      <c r="R264" s="96" t="str">
        <f>IFERROR((Q264/$Q$593),"")</f>
        <v/>
      </c>
      <c r="S264" s="12" t="str">
        <f>+A264</f>
        <v>08.05.01</v>
      </c>
      <c r="X264" s="21"/>
      <c r="Y264" s="21"/>
    </row>
    <row r="265" spans="1:25">
      <c r="A265" s="161"/>
      <c r="B265" s="43"/>
      <c r="C265" s="43"/>
      <c r="D265" s="42"/>
      <c r="E265" s="43"/>
      <c r="F265" s="44"/>
      <c r="G265" s="44"/>
      <c r="H265" s="44"/>
      <c r="I265" s="44"/>
      <c r="J265" s="44"/>
      <c r="K265" s="44"/>
      <c r="L265" s="45"/>
      <c r="M265" s="46"/>
      <c r="N265" s="46"/>
      <c r="O265" s="45"/>
      <c r="P265" s="45"/>
      <c r="Q265" s="45"/>
      <c r="R265" s="47"/>
      <c r="S265" s="12">
        <f t="shared" ref="S265:S267" si="463">+A265</f>
        <v>0</v>
      </c>
      <c r="X265" s="21"/>
      <c r="Y265" s="21"/>
    </row>
    <row r="266" spans="1:25" ht="12.95">
      <c r="A266" s="162"/>
      <c r="B266" s="49"/>
      <c r="C266" s="49"/>
      <c r="D266" s="48"/>
      <c r="E266" s="49"/>
      <c r="F266" s="21"/>
      <c r="G266" s="21"/>
      <c r="H266" s="21"/>
      <c r="I266" s="21"/>
      <c r="J266" s="21"/>
      <c r="K266" s="21"/>
      <c r="L266" s="34"/>
      <c r="M266" s="34"/>
      <c r="N266" s="34" t="s">
        <v>115</v>
      </c>
      <c r="O266" s="50">
        <f>SUM(O254:O265)</f>
        <v>0</v>
      </c>
      <c r="P266" s="50">
        <f>SUM(P254:P265)</f>
        <v>0</v>
      </c>
      <c r="Q266" s="51">
        <f>SUM(Q254:Q265)</f>
        <v>0</v>
      </c>
      <c r="R266" s="52">
        <f>SUM(R254:R265)</f>
        <v>0</v>
      </c>
      <c r="S266" s="12">
        <f t="shared" si="463"/>
        <v>0</v>
      </c>
      <c r="X266" s="21"/>
      <c r="Y266" s="21"/>
    </row>
    <row r="267" spans="1:25" ht="12.95">
      <c r="A267" s="163"/>
      <c r="B267" s="54"/>
      <c r="C267" s="54"/>
      <c r="D267" s="53"/>
      <c r="E267" s="54"/>
      <c r="F267" s="55"/>
      <c r="G267" s="55"/>
      <c r="H267" s="55"/>
      <c r="I267" s="55"/>
      <c r="J267" s="55"/>
      <c r="K267" s="55"/>
      <c r="L267" s="56"/>
      <c r="M267" s="57"/>
      <c r="N267" s="57"/>
      <c r="O267" s="20"/>
      <c r="P267" s="20"/>
      <c r="Q267" s="57"/>
      <c r="R267" s="58"/>
      <c r="S267" s="12">
        <f t="shared" si="463"/>
        <v>0</v>
      </c>
      <c r="X267" s="21"/>
      <c r="Y267" s="21"/>
    </row>
    <row r="268" spans="1:25" ht="12.95">
      <c r="A268" s="157" t="s">
        <v>16</v>
      </c>
      <c r="B268" s="168"/>
      <c r="C268" s="168"/>
      <c r="D268" s="86" t="s">
        <v>492</v>
      </c>
      <c r="E268" s="86"/>
      <c r="F268" s="87"/>
      <c r="G268" s="86"/>
      <c r="H268" s="86"/>
      <c r="I268" s="86"/>
      <c r="J268" s="86"/>
      <c r="K268" s="86"/>
      <c r="L268" s="86"/>
      <c r="M268" s="88"/>
      <c r="N268" s="88"/>
      <c r="O268" s="86"/>
      <c r="P268" s="86"/>
      <c r="Q268" s="86"/>
      <c r="R268" s="89"/>
      <c r="S268" s="12" t="str">
        <f t="shared" ref="S268:S281" si="464">+A268</f>
        <v>09</v>
      </c>
      <c r="T268" s="13">
        <f>O280</f>
        <v>0</v>
      </c>
      <c r="U268" s="13">
        <f>P280</f>
        <v>0</v>
      </c>
      <c r="V268" s="13">
        <f t="shared" ref="V268" si="465">Q280</f>
        <v>0</v>
      </c>
      <c r="W268" s="21"/>
      <c r="X268" s="21"/>
      <c r="Y268" s="21"/>
    </row>
    <row r="269" spans="1:25" ht="12.95">
      <c r="A269" s="158" t="s">
        <v>493</v>
      </c>
      <c r="B269" s="169"/>
      <c r="C269" s="169"/>
      <c r="D269" s="97" t="s">
        <v>494</v>
      </c>
      <c r="E269" s="97"/>
      <c r="F269" s="98"/>
      <c r="G269" s="97"/>
      <c r="H269" s="97"/>
      <c r="I269" s="97"/>
      <c r="J269" s="97"/>
      <c r="K269" s="97"/>
      <c r="L269" s="97"/>
      <c r="M269" s="99"/>
      <c r="N269" s="99"/>
      <c r="O269" s="97"/>
      <c r="P269" s="97"/>
      <c r="Q269" s="97"/>
      <c r="R269" s="100"/>
      <c r="S269" s="12" t="str">
        <f t="shared" ref="S269:S270" si="466">+A269</f>
        <v>09.01</v>
      </c>
      <c r="X269" s="21"/>
      <c r="Y269" s="21"/>
    </row>
    <row r="270" spans="1:25" ht="62.45">
      <c r="A270" s="159" t="s">
        <v>495</v>
      </c>
      <c r="B270" s="170" t="str">
        <f>IFERROR((VLOOKUP(D270,#REF!,7,0)),"")</f>
        <v/>
      </c>
      <c r="C270" s="170" t="str">
        <f>IFERROR((VLOOKUP(D270,#REF!,8,0)),"")</f>
        <v/>
      </c>
      <c r="D270" s="90" t="s">
        <v>496</v>
      </c>
      <c r="E270" s="91" t="s">
        <v>92</v>
      </c>
      <c r="F270" s="92">
        <v>44.1</v>
      </c>
      <c r="G270" s="93" t="str">
        <f>IFERROR((VLOOKUP(D270,#REF!,9,0)),"")</f>
        <v/>
      </c>
      <c r="H270" s="93" t="str">
        <f>IFERROR((VLOOKUP(D270,#REF!,10,0)),"")</f>
        <v/>
      </c>
      <c r="I270" s="94" t="str">
        <f t="shared" ref="I270" si="467">IFERROR(TRUNC((H270+G270),2),"")</f>
        <v/>
      </c>
      <c r="J270" s="93" t="str">
        <f t="shared" ref="J270" si="468">IFERROR(TRUNC(G270+G270*M270,2),"")</f>
        <v/>
      </c>
      <c r="K270" s="93" t="str">
        <f t="shared" ref="K270" si="469">IFERROR(TRUNC(H270*(1+N270),2),"")</f>
        <v/>
      </c>
      <c r="L270" s="94" t="str">
        <f t="shared" ref="L270" si="470">IFERROR(TRUNC((K270+J270),2),"")</f>
        <v/>
      </c>
      <c r="M270" s="95" t="e">
        <f t="shared" ref="M270" si="471">$X$9</f>
        <v>#REF!</v>
      </c>
      <c r="N270" s="95" t="e">
        <f t="shared" ref="N270" si="472">$X$10</f>
        <v>#REF!</v>
      </c>
      <c r="O270" s="93" t="str">
        <f t="shared" ref="O270" si="473">IFERROR(TRUNC(J270*F270,2),"")</f>
        <v/>
      </c>
      <c r="P270" s="93" t="str">
        <f t="shared" ref="P270" si="474">IFERROR(TRUNC(K270*F270,2),"")</f>
        <v/>
      </c>
      <c r="Q270" s="94" t="str">
        <f t="shared" ref="Q270" si="475">IFERROR(TRUNC((O270+P270),2),"")</f>
        <v/>
      </c>
      <c r="R270" s="96" t="str">
        <f>IFERROR((Q270/$Q$593),"")</f>
        <v/>
      </c>
      <c r="S270" s="12" t="str">
        <f t="shared" si="466"/>
        <v>09.01.01</v>
      </c>
      <c r="X270" s="21"/>
      <c r="Y270" s="21"/>
    </row>
    <row r="271" spans="1:25" ht="12.95">
      <c r="A271" s="158" t="s">
        <v>497</v>
      </c>
      <c r="B271" s="169"/>
      <c r="C271" s="169"/>
      <c r="D271" s="97" t="s">
        <v>498</v>
      </c>
      <c r="E271" s="97"/>
      <c r="F271" s="98"/>
      <c r="G271" s="97"/>
      <c r="H271" s="97"/>
      <c r="I271" s="97"/>
      <c r="J271" s="97"/>
      <c r="K271" s="97"/>
      <c r="L271" s="97"/>
      <c r="M271" s="99"/>
      <c r="N271" s="99"/>
      <c r="O271" s="97"/>
      <c r="P271" s="97"/>
      <c r="Q271" s="97"/>
      <c r="R271" s="100"/>
      <c r="S271" s="12" t="str">
        <f t="shared" ref="S271:S272" si="476">+A271</f>
        <v>09.02</v>
      </c>
      <c r="X271" s="21"/>
      <c r="Y271" s="21"/>
    </row>
    <row r="272" spans="1:25" ht="112.5">
      <c r="A272" s="159" t="s">
        <v>499</v>
      </c>
      <c r="B272" s="170" t="str">
        <f>IFERROR((VLOOKUP(D272,#REF!,7,0)),"")</f>
        <v/>
      </c>
      <c r="C272" s="170" t="str">
        <f>IFERROR((VLOOKUP(D272,#REF!,8,0)),"")</f>
        <v/>
      </c>
      <c r="D272" s="90" t="s">
        <v>500</v>
      </c>
      <c r="E272" s="91" t="s">
        <v>92</v>
      </c>
      <c r="F272" s="92">
        <v>3</v>
      </c>
      <c r="G272" s="93" t="str">
        <f>IFERROR((VLOOKUP(D272,#REF!,9,0)),"")</f>
        <v/>
      </c>
      <c r="H272" s="93" t="str">
        <f>IFERROR((VLOOKUP(D272,#REF!,10,0)),"")</f>
        <v/>
      </c>
      <c r="I272" s="94" t="str">
        <f>IFERROR(TRUNC((H272+G272),2),"")</f>
        <v/>
      </c>
      <c r="J272" s="93" t="str">
        <f>IFERROR(TRUNC(G272+G272*M272,2),"")</f>
        <v/>
      </c>
      <c r="K272" s="93" t="str">
        <f>IFERROR(TRUNC(H272*(1+N272),2),"")</f>
        <v/>
      </c>
      <c r="L272" s="94" t="str">
        <f>IFERROR(TRUNC((K272+J272),2),"")</f>
        <v/>
      </c>
      <c r="M272" s="95" t="e">
        <f>$X$9</f>
        <v>#REF!</v>
      </c>
      <c r="N272" s="95" t="e">
        <f>$X$10</f>
        <v>#REF!</v>
      </c>
      <c r="O272" s="93" t="str">
        <f>IFERROR(TRUNC(J272*F272,2),"")</f>
        <v/>
      </c>
      <c r="P272" s="93" t="str">
        <f>IFERROR(TRUNC(K272*F272,2),"")</f>
        <v/>
      </c>
      <c r="Q272" s="94" t="str">
        <f>IFERROR(TRUNC((O272+P272),2),"")</f>
        <v/>
      </c>
      <c r="R272" s="96" t="str">
        <f>IFERROR((Q272/$Q$593),"")</f>
        <v/>
      </c>
      <c r="S272" s="12" t="str">
        <f t="shared" si="476"/>
        <v>09.02.01</v>
      </c>
      <c r="X272" s="21"/>
      <c r="Y272" s="21"/>
    </row>
    <row r="273" spans="1:25" ht="12.95">
      <c r="A273" s="158" t="s">
        <v>501</v>
      </c>
      <c r="B273" s="169"/>
      <c r="C273" s="169"/>
      <c r="D273" s="97" t="s">
        <v>502</v>
      </c>
      <c r="E273" s="97"/>
      <c r="F273" s="98"/>
      <c r="G273" s="97"/>
      <c r="H273" s="97"/>
      <c r="I273" s="97"/>
      <c r="J273" s="97"/>
      <c r="K273" s="97"/>
      <c r="L273" s="97"/>
      <c r="M273" s="99"/>
      <c r="N273" s="99"/>
      <c r="O273" s="97"/>
      <c r="P273" s="97"/>
      <c r="Q273" s="97"/>
      <c r="R273" s="100"/>
      <c r="S273" s="12" t="str">
        <f t="shared" ref="S273:S274" si="477">+A273</f>
        <v>09.03</v>
      </c>
      <c r="X273" s="21"/>
      <c r="Y273" s="21"/>
    </row>
    <row r="274" spans="1:25" ht="87.6">
      <c r="A274" s="159" t="s">
        <v>503</v>
      </c>
      <c r="B274" s="170" t="str">
        <f>IFERROR((VLOOKUP(D274,#REF!,7,0)),"")</f>
        <v/>
      </c>
      <c r="C274" s="170" t="str">
        <f>IFERROR((VLOOKUP(D274,#REF!,8,0)),"")</f>
        <v/>
      </c>
      <c r="D274" s="90" t="s">
        <v>504</v>
      </c>
      <c r="E274" s="91" t="s">
        <v>157</v>
      </c>
      <c r="F274" s="92">
        <v>4.5999999999999996</v>
      </c>
      <c r="G274" s="93" t="str">
        <f>IFERROR((VLOOKUP(D274,#REF!,9,0)),"")</f>
        <v/>
      </c>
      <c r="H274" s="93" t="str">
        <f>IFERROR((VLOOKUP(D274,#REF!,10,0)),"")</f>
        <v/>
      </c>
      <c r="I274" s="94" t="str">
        <f>IFERROR(TRUNC((H274+G274),2),"")</f>
        <v/>
      </c>
      <c r="J274" s="93" t="str">
        <f>IFERROR(TRUNC(G274+G274*M274,2),"")</f>
        <v/>
      </c>
      <c r="K274" s="93" t="str">
        <f>IFERROR(TRUNC(H274*(1+N274),2),"")</f>
        <v/>
      </c>
      <c r="L274" s="94" t="str">
        <f>IFERROR(TRUNC((K274+J274),2),"")</f>
        <v/>
      </c>
      <c r="M274" s="95" t="e">
        <f>$X$9</f>
        <v>#REF!</v>
      </c>
      <c r="N274" s="95" t="e">
        <f>$X$10</f>
        <v>#REF!</v>
      </c>
      <c r="O274" s="93" t="str">
        <f>IFERROR(TRUNC(J274*F274,2),"")</f>
        <v/>
      </c>
      <c r="P274" s="93" t="str">
        <f>IFERROR(TRUNC(K274*F274,2),"")</f>
        <v/>
      </c>
      <c r="Q274" s="94" t="str">
        <f>IFERROR(TRUNC((O274+P274),2),"")</f>
        <v/>
      </c>
      <c r="R274" s="96" t="str">
        <f>IFERROR((Q274/$Q$593),"")</f>
        <v/>
      </c>
      <c r="S274" s="12" t="str">
        <f t="shared" si="477"/>
        <v>09.03.01</v>
      </c>
      <c r="X274" s="21"/>
      <c r="Y274" s="21"/>
    </row>
    <row r="275" spans="1:25" ht="12.95">
      <c r="A275" s="158" t="s">
        <v>505</v>
      </c>
      <c r="B275" s="169"/>
      <c r="C275" s="169"/>
      <c r="D275" s="97" t="s">
        <v>506</v>
      </c>
      <c r="E275" s="97"/>
      <c r="F275" s="98"/>
      <c r="G275" s="97"/>
      <c r="H275" s="97"/>
      <c r="I275" s="97"/>
      <c r="J275" s="97"/>
      <c r="K275" s="97"/>
      <c r="L275" s="97"/>
      <c r="M275" s="99"/>
      <c r="N275" s="99"/>
      <c r="O275" s="97"/>
      <c r="P275" s="97"/>
      <c r="Q275" s="97"/>
      <c r="R275" s="100"/>
      <c r="S275" s="12" t="str">
        <f t="shared" si="464"/>
        <v>09.04</v>
      </c>
      <c r="X275" s="21"/>
      <c r="Y275" s="21"/>
    </row>
    <row r="276" spans="1:25" ht="87.6">
      <c r="A276" s="159" t="s">
        <v>507</v>
      </c>
      <c r="B276" s="170" t="str">
        <f>IFERROR((VLOOKUP(D276,#REF!,7,0)),"")</f>
        <v/>
      </c>
      <c r="C276" s="170" t="str">
        <f>IFERROR((VLOOKUP(D276,#REF!,8,0)),"")</f>
        <v/>
      </c>
      <c r="D276" s="90" t="s">
        <v>508</v>
      </c>
      <c r="E276" s="91" t="s">
        <v>92</v>
      </c>
      <c r="F276" s="92">
        <v>41.2</v>
      </c>
      <c r="G276" s="93" t="str">
        <f>IFERROR((VLOOKUP(D276,#REF!,9,0)),"")</f>
        <v/>
      </c>
      <c r="H276" s="93" t="str">
        <f>IFERROR((VLOOKUP(D276,#REF!,10,0)),"")</f>
        <v/>
      </c>
      <c r="I276" s="94" t="str">
        <f>IFERROR(TRUNC((H276+G276),2),"")</f>
        <v/>
      </c>
      <c r="J276" s="93" t="str">
        <f>IFERROR(TRUNC(G276+G276*M276,2),"")</f>
        <v/>
      </c>
      <c r="K276" s="93" t="str">
        <f>IFERROR(TRUNC(H276*(1+N276),2),"")</f>
        <v/>
      </c>
      <c r="L276" s="94" t="str">
        <f>IFERROR(TRUNC((K276+J276),2),"")</f>
        <v/>
      </c>
      <c r="M276" s="95" t="e">
        <f>$X$9</f>
        <v>#REF!</v>
      </c>
      <c r="N276" s="95" t="e">
        <f>$X$10</f>
        <v>#REF!</v>
      </c>
      <c r="O276" s="93" t="str">
        <f>IFERROR(TRUNC(J276*F276,2),"")</f>
        <v/>
      </c>
      <c r="P276" s="93" t="str">
        <f>IFERROR(TRUNC(K276*F276,2),"")</f>
        <v/>
      </c>
      <c r="Q276" s="94" t="str">
        <f>IFERROR(TRUNC((O276+P276),2),"")</f>
        <v/>
      </c>
      <c r="R276" s="96" t="str">
        <f>IFERROR((Q276/$Q$593),"")</f>
        <v/>
      </c>
      <c r="S276" s="12" t="str">
        <f t="shared" ref="S276:S277" si="478">+A276</f>
        <v>09.04.01</v>
      </c>
      <c r="X276" s="21"/>
      <c r="Y276" s="21"/>
    </row>
    <row r="277" spans="1:25" ht="12.95">
      <c r="A277" s="158" t="s">
        <v>509</v>
      </c>
      <c r="B277" s="169"/>
      <c r="C277" s="169"/>
      <c r="D277" s="97" t="s">
        <v>510</v>
      </c>
      <c r="E277" s="97"/>
      <c r="F277" s="98"/>
      <c r="G277" s="97"/>
      <c r="H277" s="97"/>
      <c r="I277" s="97"/>
      <c r="J277" s="97"/>
      <c r="K277" s="97"/>
      <c r="L277" s="97"/>
      <c r="M277" s="99"/>
      <c r="N277" s="99"/>
      <c r="O277" s="97"/>
      <c r="P277" s="97"/>
      <c r="Q277" s="97"/>
      <c r="R277" s="100"/>
      <c r="S277" s="12" t="str">
        <f t="shared" si="478"/>
        <v>09.05</v>
      </c>
      <c r="X277" s="21"/>
      <c r="Y277" s="21"/>
    </row>
    <row r="278" spans="1:25" ht="75">
      <c r="A278" s="159" t="s">
        <v>511</v>
      </c>
      <c r="B278" s="170" t="str">
        <f>IFERROR((VLOOKUP(D278,#REF!,7,0)),"")</f>
        <v/>
      </c>
      <c r="C278" s="170" t="str">
        <f>IFERROR((VLOOKUP(D278,#REF!,8,0)),"")</f>
        <v/>
      </c>
      <c r="D278" s="90" t="s">
        <v>512</v>
      </c>
      <c r="E278" s="91" t="s">
        <v>157</v>
      </c>
      <c r="F278" s="92">
        <v>84.5</v>
      </c>
      <c r="G278" s="93" t="str">
        <f>IFERROR((VLOOKUP(D278,#REF!,9,0)),"")</f>
        <v/>
      </c>
      <c r="H278" s="93" t="str">
        <f>IFERROR((VLOOKUP(D278,#REF!,10,0)),"")</f>
        <v/>
      </c>
      <c r="I278" s="94" t="str">
        <f>IFERROR(TRUNC((H278+G278),2),"")</f>
        <v/>
      </c>
      <c r="J278" s="93" t="str">
        <f>IFERROR(TRUNC(G278+G278*M278,2),"")</f>
        <v/>
      </c>
      <c r="K278" s="93" t="str">
        <f>IFERROR(TRUNC(H278*(1+N278),2),"")</f>
        <v/>
      </c>
      <c r="L278" s="94" t="str">
        <f>IFERROR(TRUNC((K278+J278),2),"")</f>
        <v/>
      </c>
      <c r="M278" s="95" t="e">
        <f>$X$9</f>
        <v>#REF!</v>
      </c>
      <c r="N278" s="95" t="e">
        <f>$X$10</f>
        <v>#REF!</v>
      </c>
      <c r="O278" s="93" t="str">
        <f>IFERROR(TRUNC(J278*F278,2),"")</f>
        <v/>
      </c>
      <c r="P278" s="93" t="str">
        <f>IFERROR(TRUNC(K278*F278,2),"")</f>
        <v/>
      </c>
      <c r="Q278" s="94" t="str">
        <f>IFERROR(TRUNC((O278+P278),2),"")</f>
        <v/>
      </c>
      <c r="R278" s="96" t="str">
        <f>IFERROR((Q278/$Q$593),"")</f>
        <v/>
      </c>
      <c r="S278" s="12" t="str">
        <f t="shared" ref="S278" si="479">+A278</f>
        <v>09.05.01</v>
      </c>
      <c r="X278" s="21"/>
      <c r="Y278" s="21"/>
    </row>
    <row r="279" spans="1:25">
      <c r="A279" s="161"/>
      <c r="B279" s="43"/>
      <c r="C279" s="43"/>
      <c r="D279" s="42"/>
      <c r="E279" s="43"/>
      <c r="F279" s="44"/>
      <c r="G279" s="44"/>
      <c r="H279" s="44"/>
      <c r="I279" s="44"/>
      <c r="J279" s="44"/>
      <c r="K279" s="44"/>
      <c r="L279" s="45"/>
      <c r="M279" s="46"/>
      <c r="N279" s="46"/>
      <c r="O279" s="45"/>
      <c r="P279" s="45"/>
      <c r="Q279" s="45"/>
      <c r="R279" s="47"/>
      <c r="S279" s="12">
        <f t="shared" si="464"/>
        <v>0</v>
      </c>
      <c r="X279" s="21"/>
      <c r="Y279" s="21"/>
    </row>
    <row r="280" spans="1:25" ht="12.95">
      <c r="A280" s="162"/>
      <c r="B280" s="49"/>
      <c r="C280" s="49"/>
      <c r="D280" s="48"/>
      <c r="E280" s="49"/>
      <c r="F280" s="21"/>
      <c r="G280" s="21"/>
      <c r="H280" s="21"/>
      <c r="I280" s="21"/>
      <c r="J280" s="21"/>
      <c r="K280" s="21"/>
      <c r="L280" s="34"/>
      <c r="M280" s="34"/>
      <c r="N280" s="34" t="s">
        <v>115</v>
      </c>
      <c r="O280" s="50">
        <f>SUM(O268:O279)</f>
        <v>0</v>
      </c>
      <c r="P280" s="50">
        <f>SUM(P268:P279)</f>
        <v>0</v>
      </c>
      <c r="Q280" s="51">
        <f>SUM(Q268:Q279)</f>
        <v>0</v>
      </c>
      <c r="R280" s="52">
        <f>SUM(R268:R279)</f>
        <v>0</v>
      </c>
      <c r="S280" s="12">
        <f t="shared" si="464"/>
        <v>0</v>
      </c>
      <c r="X280" s="21"/>
      <c r="Y280" s="21"/>
    </row>
    <row r="281" spans="1:25" ht="12.95">
      <c r="A281" s="163"/>
      <c r="B281" s="54"/>
      <c r="C281" s="54"/>
      <c r="D281" s="53"/>
      <c r="E281" s="54"/>
      <c r="F281" s="55"/>
      <c r="G281" s="55"/>
      <c r="H281" s="55"/>
      <c r="I281" s="55"/>
      <c r="J281" s="55"/>
      <c r="K281" s="55"/>
      <c r="L281" s="56"/>
      <c r="M281" s="57"/>
      <c r="N281" s="57"/>
      <c r="O281" s="20"/>
      <c r="P281" s="20"/>
      <c r="Q281" s="57"/>
      <c r="R281" s="58"/>
      <c r="S281" s="12">
        <f t="shared" si="464"/>
        <v>0</v>
      </c>
      <c r="X281" s="21"/>
      <c r="Y281" s="21"/>
    </row>
    <row r="282" spans="1:25" ht="12.95">
      <c r="A282" s="157" t="s">
        <v>17</v>
      </c>
      <c r="B282" s="168"/>
      <c r="C282" s="168"/>
      <c r="D282" s="86" t="s">
        <v>513</v>
      </c>
      <c r="E282" s="86"/>
      <c r="F282" s="87"/>
      <c r="G282" s="86"/>
      <c r="H282" s="86"/>
      <c r="I282" s="86"/>
      <c r="J282" s="86"/>
      <c r="K282" s="86"/>
      <c r="L282" s="86"/>
      <c r="M282" s="88"/>
      <c r="N282" s="88"/>
      <c r="O282" s="86"/>
      <c r="P282" s="86"/>
      <c r="Q282" s="86"/>
      <c r="R282" s="89"/>
      <c r="S282" s="12" t="str">
        <f t="shared" si="382"/>
        <v>10</v>
      </c>
      <c r="T282" s="13">
        <f>O304</f>
        <v>0</v>
      </c>
      <c r="U282" s="13">
        <f>P304</f>
        <v>0</v>
      </c>
      <c r="V282" s="13">
        <f t="shared" ref="V282" si="480">Q304</f>
        <v>0</v>
      </c>
      <c r="W282" s="21"/>
      <c r="X282" s="21"/>
      <c r="Y282" s="21"/>
    </row>
    <row r="283" spans="1:25" ht="12.95">
      <c r="A283" s="158" t="s">
        <v>514</v>
      </c>
      <c r="B283" s="169"/>
      <c r="C283" s="169"/>
      <c r="D283" s="97" t="s">
        <v>515</v>
      </c>
      <c r="E283" s="97"/>
      <c r="F283" s="98"/>
      <c r="G283" s="97"/>
      <c r="H283" s="97"/>
      <c r="I283" s="97"/>
      <c r="J283" s="97"/>
      <c r="K283" s="97"/>
      <c r="L283" s="97"/>
      <c r="M283" s="99"/>
      <c r="N283" s="99"/>
      <c r="O283" s="97"/>
      <c r="P283" s="97"/>
      <c r="Q283" s="97"/>
      <c r="R283" s="100"/>
      <c r="S283" s="12" t="str">
        <f t="shared" ref="S283" si="481">+A283</f>
        <v>10.01</v>
      </c>
      <c r="X283" s="21"/>
      <c r="Y283" s="21"/>
    </row>
    <row r="284" spans="1:25" ht="99.95">
      <c r="A284" s="159" t="s">
        <v>516</v>
      </c>
      <c r="B284" s="170" t="str">
        <f>IFERROR((VLOOKUP(D284,#REF!,7,0)),"")</f>
        <v/>
      </c>
      <c r="C284" s="170" t="str">
        <f>IFERROR((VLOOKUP(D284,#REF!,8,0)),"")</f>
        <v/>
      </c>
      <c r="D284" s="90" t="s">
        <v>517</v>
      </c>
      <c r="E284" s="91" t="s">
        <v>74</v>
      </c>
      <c r="F284" s="92">
        <v>1</v>
      </c>
      <c r="G284" s="93" t="str">
        <f>IFERROR((VLOOKUP(D284,#REF!,9,0)),"")</f>
        <v/>
      </c>
      <c r="H284" s="93" t="str">
        <f>IFERROR((VLOOKUP(D284,#REF!,10,0)),"")</f>
        <v/>
      </c>
      <c r="I284" s="94" t="str">
        <f t="shared" ref="I284:I286" si="482">IFERROR(TRUNC((H284+G284),2),"")</f>
        <v/>
      </c>
      <c r="J284" s="93" t="str">
        <f t="shared" ref="J284:J286" si="483">IFERROR(TRUNC(G284+G284*M284,2),"")</f>
        <v/>
      </c>
      <c r="K284" s="93" t="str">
        <f t="shared" ref="K284:K286" si="484">IFERROR(TRUNC(H284*(1+N284),2),"")</f>
        <v/>
      </c>
      <c r="L284" s="94" t="str">
        <f t="shared" ref="L284:L286" si="485">IFERROR(TRUNC((K284+J284),2),"")</f>
        <v/>
      </c>
      <c r="M284" s="95" t="e">
        <f t="shared" ref="M284:M286" si="486">$X$9</f>
        <v>#REF!</v>
      </c>
      <c r="N284" s="95" t="e">
        <f t="shared" ref="N284:N286" si="487">$X$10</f>
        <v>#REF!</v>
      </c>
      <c r="O284" s="93" t="str">
        <f t="shared" ref="O284:O286" si="488">IFERROR(TRUNC(J284*F284,2),"")</f>
        <v/>
      </c>
      <c r="P284" s="93" t="str">
        <f t="shared" ref="P284:P286" si="489">IFERROR(TRUNC(K284*F284,2),"")</f>
        <v/>
      </c>
      <c r="Q284" s="94" t="str">
        <f t="shared" ref="Q284:Q286" si="490">IFERROR(TRUNC((O284+P284),2),"")</f>
        <v/>
      </c>
      <c r="R284" s="96" t="str">
        <f>IFERROR((Q284/$Q$593),"")</f>
        <v/>
      </c>
      <c r="S284" s="12" t="str">
        <f t="shared" ref="S284:S286" si="491">+A284</f>
        <v>10.01.01</v>
      </c>
      <c r="X284" s="21"/>
      <c r="Y284" s="21"/>
    </row>
    <row r="285" spans="1:25" ht="99.95">
      <c r="A285" s="159" t="s">
        <v>518</v>
      </c>
      <c r="B285" s="170" t="str">
        <f>IFERROR((VLOOKUP(D285,#REF!,7,0)),"")</f>
        <v/>
      </c>
      <c r="C285" s="170" t="str">
        <f>IFERROR((VLOOKUP(D285,#REF!,8,0)),"")</f>
        <v/>
      </c>
      <c r="D285" s="90" t="s">
        <v>519</v>
      </c>
      <c r="E285" s="91" t="s">
        <v>74</v>
      </c>
      <c r="F285" s="92">
        <v>1</v>
      </c>
      <c r="G285" s="93" t="str">
        <f>IFERROR((VLOOKUP(D285,#REF!,9,0)),"")</f>
        <v/>
      </c>
      <c r="H285" s="93" t="str">
        <f>IFERROR((VLOOKUP(D285,#REF!,10,0)),"")</f>
        <v/>
      </c>
      <c r="I285" s="94" t="str">
        <f t="shared" si="482"/>
        <v/>
      </c>
      <c r="J285" s="93" t="str">
        <f t="shared" si="483"/>
        <v/>
      </c>
      <c r="K285" s="93" t="str">
        <f t="shared" si="484"/>
        <v/>
      </c>
      <c r="L285" s="94" t="str">
        <f t="shared" si="485"/>
        <v/>
      </c>
      <c r="M285" s="95" t="e">
        <f t="shared" si="486"/>
        <v>#REF!</v>
      </c>
      <c r="N285" s="95" t="e">
        <f t="shared" si="487"/>
        <v>#REF!</v>
      </c>
      <c r="O285" s="93" t="str">
        <f t="shared" si="488"/>
        <v/>
      </c>
      <c r="P285" s="93" t="str">
        <f t="shared" si="489"/>
        <v/>
      </c>
      <c r="Q285" s="94" t="str">
        <f t="shared" si="490"/>
        <v/>
      </c>
      <c r="R285" s="96" t="str">
        <f>IFERROR((Q285/$Q$593),"")</f>
        <v/>
      </c>
      <c r="S285" s="12" t="str">
        <f t="shared" si="491"/>
        <v>10.01.02</v>
      </c>
      <c r="X285" s="21"/>
      <c r="Y285" s="21"/>
    </row>
    <row r="286" spans="1:25" ht="99.95">
      <c r="A286" s="159" t="s">
        <v>520</v>
      </c>
      <c r="B286" s="170" t="str">
        <f>IFERROR((VLOOKUP(D286,#REF!,7,0)),"")</f>
        <v/>
      </c>
      <c r="C286" s="170" t="str">
        <f>IFERROR((VLOOKUP(D286,#REF!,8,0)),"")</f>
        <v/>
      </c>
      <c r="D286" s="90" t="s">
        <v>521</v>
      </c>
      <c r="E286" s="91" t="s">
        <v>74</v>
      </c>
      <c r="F286" s="92">
        <v>1</v>
      </c>
      <c r="G286" s="93" t="str">
        <f>IFERROR((VLOOKUP(D286,#REF!,9,0)),"")</f>
        <v/>
      </c>
      <c r="H286" s="93" t="str">
        <f>IFERROR((VLOOKUP(D286,#REF!,10,0)),"")</f>
        <v/>
      </c>
      <c r="I286" s="94" t="str">
        <f t="shared" si="482"/>
        <v/>
      </c>
      <c r="J286" s="93" t="str">
        <f t="shared" si="483"/>
        <v/>
      </c>
      <c r="K286" s="93" t="str">
        <f t="shared" si="484"/>
        <v/>
      </c>
      <c r="L286" s="94" t="str">
        <f t="shared" si="485"/>
        <v/>
      </c>
      <c r="M286" s="95" t="e">
        <f t="shared" si="486"/>
        <v>#REF!</v>
      </c>
      <c r="N286" s="95" t="e">
        <f t="shared" si="487"/>
        <v>#REF!</v>
      </c>
      <c r="O286" s="93" t="str">
        <f t="shared" si="488"/>
        <v/>
      </c>
      <c r="P286" s="93" t="str">
        <f t="shared" si="489"/>
        <v/>
      </c>
      <c r="Q286" s="94" t="str">
        <f t="shared" si="490"/>
        <v/>
      </c>
      <c r="R286" s="96" t="str">
        <f>IFERROR((Q286/$Q$593),"")</f>
        <v/>
      </c>
      <c r="S286" s="12" t="str">
        <f t="shared" si="491"/>
        <v>10.01.03</v>
      </c>
      <c r="X286" s="21"/>
      <c r="Y286" s="21"/>
    </row>
    <row r="287" spans="1:25" ht="12.95">
      <c r="A287" s="158" t="s">
        <v>522</v>
      </c>
      <c r="B287" s="169"/>
      <c r="C287" s="169"/>
      <c r="D287" s="97" t="s">
        <v>523</v>
      </c>
      <c r="E287" s="97"/>
      <c r="F287" s="98"/>
      <c r="G287" s="97"/>
      <c r="H287" s="97"/>
      <c r="I287" s="97"/>
      <c r="J287" s="97"/>
      <c r="K287" s="97"/>
      <c r="L287" s="97"/>
      <c r="M287" s="99"/>
      <c r="N287" s="99"/>
      <c r="O287" s="97"/>
      <c r="P287" s="97"/>
      <c r="Q287" s="97"/>
      <c r="R287" s="100"/>
      <c r="S287" s="12" t="str">
        <f t="shared" si="382"/>
        <v>10.02</v>
      </c>
      <c r="X287" s="21"/>
      <c r="Y287" s="21"/>
    </row>
    <row r="288" spans="1:25" ht="99.95">
      <c r="A288" s="159" t="s">
        <v>524</v>
      </c>
      <c r="B288" s="170" t="str">
        <f>IFERROR((VLOOKUP(D288,#REF!,7,0)),"")</f>
        <v/>
      </c>
      <c r="C288" s="170" t="str">
        <f>IFERROR((VLOOKUP(D288,#REF!,8,0)),"")</f>
        <v/>
      </c>
      <c r="D288" s="90" t="s">
        <v>525</v>
      </c>
      <c r="E288" s="91" t="s">
        <v>74</v>
      </c>
      <c r="F288" s="92">
        <v>2</v>
      </c>
      <c r="G288" s="93" t="str">
        <f>IFERROR((VLOOKUP(D288,#REF!,9,0)),"")</f>
        <v/>
      </c>
      <c r="H288" s="93" t="str">
        <f>IFERROR((VLOOKUP(D288,#REF!,10,0)),"")</f>
        <v/>
      </c>
      <c r="I288" s="94" t="str">
        <f>IFERROR(TRUNC((H288+G288),2),"")</f>
        <v/>
      </c>
      <c r="J288" s="93" t="str">
        <f>IFERROR(TRUNC(G288+G288*M288,2),"")</f>
        <v/>
      </c>
      <c r="K288" s="93" t="str">
        <f>IFERROR(TRUNC(H288*(1+N288),2),"")</f>
        <v/>
      </c>
      <c r="L288" s="94" t="str">
        <f>IFERROR(TRUNC((K288+J288),2),"")</f>
        <v/>
      </c>
      <c r="M288" s="95" t="e">
        <f>$X$9</f>
        <v>#REF!</v>
      </c>
      <c r="N288" s="95" t="e">
        <f>$X$10</f>
        <v>#REF!</v>
      </c>
      <c r="O288" s="93" t="str">
        <f>IFERROR(TRUNC(J288*F288,2),"")</f>
        <v/>
      </c>
      <c r="P288" s="93" t="str">
        <f>IFERROR(TRUNC(K288*F288,2),"")</f>
        <v/>
      </c>
      <c r="Q288" s="94" t="str">
        <f>IFERROR(TRUNC((O288+P288),2),"")</f>
        <v/>
      </c>
      <c r="R288" s="96" t="str">
        <f>IFERROR((Q288/$Q$593),"")</f>
        <v/>
      </c>
      <c r="S288" s="12" t="str">
        <f t="shared" si="382"/>
        <v>10.02.01</v>
      </c>
      <c r="X288" s="21"/>
      <c r="Y288" s="21"/>
    </row>
    <row r="289" spans="1:54" ht="12.95">
      <c r="A289" s="158" t="s">
        <v>526</v>
      </c>
      <c r="B289" s="169"/>
      <c r="C289" s="169"/>
      <c r="D289" s="97" t="s">
        <v>527</v>
      </c>
      <c r="E289" s="97"/>
      <c r="F289" s="98"/>
      <c r="G289" s="97"/>
      <c r="H289" s="97"/>
      <c r="I289" s="97"/>
      <c r="J289" s="97"/>
      <c r="K289" s="97"/>
      <c r="L289" s="97"/>
      <c r="M289" s="99"/>
      <c r="N289" s="99"/>
      <c r="O289" s="97"/>
      <c r="P289" s="97"/>
      <c r="Q289" s="97"/>
      <c r="R289" s="100"/>
      <c r="S289" s="12" t="str">
        <f t="shared" ref="S289" si="492">+A289</f>
        <v>10.03</v>
      </c>
      <c r="X289" s="21"/>
      <c r="Y289" s="21"/>
    </row>
    <row r="290" spans="1:54" ht="75">
      <c r="A290" s="159" t="s">
        <v>528</v>
      </c>
      <c r="B290" s="170" t="str">
        <f>IFERROR((VLOOKUP(D290,#REF!,7,0)),"")</f>
        <v/>
      </c>
      <c r="C290" s="170" t="str">
        <f>IFERROR((VLOOKUP(D290,#REF!,8,0)),"")</f>
        <v/>
      </c>
      <c r="D290" s="90" t="s">
        <v>529</v>
      </c>
      <c r="E290" s="91" t="s">
        <v>92</v>
      </c>
      <c r="F290" s="92">
        <v>2.1</v>
      </c>
      <c r="G290" s="93" t="str">
        <f>IFERROR((VLOOKUP(D290,#REF!,9,0)),"")</f>
        <v/>
      </c>
      <c r="H290" s="93" t="str">
        <f>IFERROR((VLOOKUP(D290,#REF!,10,0)),"")</f>
        <v/>
      </c>
      <c r="I290" s="94" t="str">
        <f>IFERROR(TRUNC((H290+G290),2),"")</f>
        <v/>
      </c>
      <c r="J290" s="93" t="str">
        <f>IFERROR(TRUNC(G290+G290*M290,2),"")</f>
        <v/>
      </c>
      <c r="K290" s="93" t="str">
        <f>IFERROR(TRUNC(H290*(1+N290),2),"")</f>
        <v/>
      </c>
      <c r="L290" s="94" t="str">
        <f>IFERROR(TRUNC((K290+J290),2),"")</f>
        <v/>
      </c>
      <c r="M290" s="95" t="e">
        <f>$X$9</f>
        <v>#REF!</v>
      </c>
      <c r="N290" s="95" t="e">
        <f>$X$10</f>
        <v>#REF!</v>
      </c>
      <c r="O290" s="93" t="str">
        <f>IFERROR(TRUNC(J290*F290,2),"")</f>
        <v/>
      </c>
      <c r="P290" s="93" t="str">
        <f>IFERROR(TRUNC(K290*F290,2),"")</f>
        <v/>
      </c>
      <c r="Q290" s="94" t="str">
        <f>IFERROR(TRUNC((O290+P290),2),"")</f>
        <v/>
      </c>
      <c r="R290" s="96" t="str">
        <f>IFERROR((Q290/$Q$593),"")</f>
        <v/>
      </c>
      <c r="S290" s="12" t="str">
        <f t="shared" si="382"/>
        <v>10.03.01</v>
      </c>
      <c r="X290" s="21"/>
      <c r="Y290" s="21"/>
    </row>
    <row r="291" spans="1:54" ht="12.95">
      <c r="A291" s="158" t="s">
        <v>530</v>
      </c>
      <c r="B291" s="169"/>
      <c r="C291" s="169"/>
      <c r="D291" s="97" t="s">
        <v>531</v>
      </c>
      <c r="E291" s="97"/>
      <c r="F291" s="98"/>
      <c r="G291" s="97"/>
      <c r="H291" s="97"/>
      <c r="I291" s="97"/>
      <c r="J291" s="97"/>
      <c r="K291" s="97"/>
      <c r="L291" s="97"/>
      <c r="M291" s="99"/>
      <c r="N291" s="99"/>
      <c r="O291" s="97"/>
      <c r="P291" s="97"/>
      <c r="Q291" s="97"/>
      <c r="R291" s="100"/>
      <c r="S291" s="12" t="str">
        <f t="shared" si="382"/>
        <v>10.04</v>
      </c>
      <c r="X291" s="21"/>
      <c r="Y291" s="21"/>
    </row>
    <row r="292" spans="1:54" ht="99.95">
      <c r="A292" s="159" t="s">
        <v>532</v>
      </c>
      <c r="B292" s="170" t="str">
        <f>IFERROR((VLOOKUP(D292,#REF!,7,0)),"")</f>
        <v/>
      </c>
      <c r="C292" s="170" t="str">
        <f>IFERROR((VLOOKUP(D292,#REF!,8,0)),"")</f>
        <v/>
      </c>
      <c r="D292" s="90" t="s">
        <v>533</v>
      </c>
      <c r="E292" s="91" t="s">
        <v>74</v>
      </c>
      <c r="F292" s="92">
        <v>2</v>
      </c>
      <c r="G292" s="93" t="str">
        <f>IFERROR((VLOOKUP(D292,#REF!,9,0)),"")</f>
        <v/>
      </c>
      <c r="H292" s="93" t="str">
        <f>IFERROR((VLOOKUP(D292,#REF!,10,0)),"")</f>
        <v/>
      </c>
      <c r="I292" s="94" t="str">
        <f>IFERROR(TRUNC((H292+G292),2),"")</f>
        <v/>
      </c>
      <c r="J292" s="93" t="str">
        <f>IFERROR(TRUNC(G292+G292*M292,2),"")</f>
        <v/>
      </c>
      <c r="K292" s="93" t="str">
        <f>IFERROR(TRUNC(H292*(1+N292),2),"")</f>
        <v/>
      </c>
      <c r="L292" s="94" t="str">
        <f>IFERROR(TRUNC((K292+J292),2),"")</f>
        <v/>
      </c>
      <c r="M292" s="95" t="e">
        <f>$X$9</f>
        <v>#REF!</v>
      </c>
      <c r="N292" s="95" t="e">
        <f>$X$10</f>
        <v>#REF!</v>
      </c>
      <c r="O292" s="93" t="str">
        <f>IFERROR(TRUNC(J292*F292,2),"")</f>
        <v/>
      </c>
      <c r="P292" s="93" t="str">
        <f>IFERROR(TRUNC(K292*F292,2),"")</f>
        <v/>
      </c>
      <c r="Q292" s="94" t="str">
        <f>IFERROR(TRUNC((O292+P292),2),"")</f>
        <v/>
      </c>
      <c r="R292" s="96" t="str">
        <f>IFERROR((Q292/$Q$593),"")</f>
        <v/>
      </c>
      <c r="S292" s="12" t="str">
        <f t="shared" ref="S292:S293" si="493">+A292</f>
        <v>10.04.01</v>
      </c>
      <c r="X292" s="21"/>
      <c r="Y292" s="21"/>
    </row>
    <row r="293" spans="1:54" ht="12.95">
      <c r="A293" s="158" t="s">
        <v>534</v>
      </c>
      <c r="B293" s="169"/>
      <c r="C293" s="169"/>
      <c r="D293" s="97" t="s">
        <v>535</v>
      </c>
      <c r="E293" s="97"/>
      <c r="F293" s="98"/>
      <c r="G293" s="97"/>
      <c r="H293" s="97"/>
      <c r="I293" s="97"/>
      <c r="J293" s="97"/>
      <c r="K293" s="97"/>
      <c r="L293" s="97"/>
      <c r="M293" s="99"/>
      <c r="N293" s="99"/>
      <c r="O293" s="97"/>
      <c r="P293" s="97"/>
      <c r="Q293" s="97"/>
      <c r="R293" s="100"/>
      <c r="S293" s="12" t="str">
        <f t="shared" si="493"/>
        <v>10.05</v>
      </c>
      <c r="X293" s="21"/>
      <c r="Y293" s="21"/>
    </row>
    <row r="294" spans="1:54" ht="75">
      <c r="A294" s="159" t="s">
        <v>536</v>
      </c>
      <c r="B294" s="170" t="str">
        <f>IFERROR((VLOOKUP(D294,#REF!,7,0)),"")</f>
        <v/>
      </c>
      <c r="C294" s="170" t="str">
        <f>IFERROR((VLOOKUP(D294,#REF!,8,0)),"")</f>
        <v/>
      </c>
      <c r="D294" s="90" t="s">
        <v>537</v>
      </c>
      <c r="E294" s="91" t="s">
        <v>92</v>
      </c>
      <c r="F294" s="92">
        <v>9.7200000000000006</v>
      </c>
      <c r="G294" s="93" t="str">
        <f>IFERROR((VLOOKUP(D294,#REF!,9,0)),"")</f>
        <v/>
      </c>
      <c r="H294" s="93" t="str">
        <f>IFERROR((VLOOKUP(D294,#REF!,10,0)),"")</f>
        <v/>
      </c>
      <c r="I294" s="94" t="str">
        <f>IFERROR(TRUNC((H294+G294),2),"")</f>
        <v/>
      </c>
      <c r="J294" s="93" t="str">
        <f>IFERROR(TRUNC(G294+G294*M294,2),"")</f>
        <v/>
      </c>
      <c r="K294" s="93" t="str">
        <f>IFERROR(TRUNC(H294*(1+N294),2),"")</f>
        <v/>
      </c>
      <c r="L294" s="94" t="str">
        <f>IFERROR(TRUNC((K294+J294),2),"")</f>
        <v/>
      </c>
      <c r="M294" s="95" t="e">
        <f>$X$9</f>
        <v>#REF!</v>
      </c>
      <c r="N294" s="95" t="e">
        <f>$X$10</f>
        <v>#REF!</v>
      </c>
      <c r="O294" s="93" t="str">
        <f>IFERROR(TRUNC(J294*F294,2),"")</f>
        <v/>
      </c>
      <c r="P294" s="93" t="str">
        <f>IFERROR(TRUNC(K294*F294,2),"")</f>
        <v/>
      </c>
      <c r="Q294" s="94" t="str">
        <f>IFERROR(TRUNC((O294+P294),2),"")</f>
        <v/>
      </c>
      <c r="R294" s="96" t="str">
        <f>IFERROR((Q294/$Q$593),"")</f>
        <v/>
      </c>
      <c r="S294" s="12" t="str">
        <f t="shared" ref="S294:S295" si="494">+A294</f>
        <v>10.05.01</v>
      </c>
      <c r="X294" s="21"/>
      <c r="Y294" s="21"/>
    </row>
    <row r="295" spans="1:54" ht="12.95">
      <c r="A295" s="158" t="s">
        <v>538</v>
      </c>
      <c r="B295" s="169"/>
      <c r="C295" s="169"/>
      <c r="D295" s="97" t="s">
        <v>539</v>
      </c>
      <c r="E295" s="97"/>
      <c r="F295" s="98"/>
      <c r="G295" s="97"/>
      <c r="H295" s="97"/>
      <c r="I295" s="97"/>
      <c r="J295" s="97"/>
      <c r="K295" s="97"/>
      <c r="L295" s="97"/>
      <c r="M295" s="99"/>
      <c r="N295" s="99"/>
      <c r="O295" s="97"/>
      <c r="P295" s="97"/>
      <c r="Q295" s="97"/>
      <c r="R295" s="100"/>
      <c r="S295" s="12" t="str">
        <f t="shared" si="494"/>
        <v>10.06</v>
      </c>
      <c r="X295" s="21"/>
      <c r="Y295" s="21"/>
    </row>
    <row r="296" spans="1:54" ht="75">
      <c r="A296" s="159" t="s">
        <v>540</v>
      </c>
      <c r="B296" s="170" t="str">
        <f>IFERROR((VLOOKUP(D296,#REF!,7,0)),"")</f>
        <v/>
      </c>
      <c r="C296" s="170" t="str">
        <f>IFERROR((VLOOKUP(D296,#REF!,8,0)),"")</f>
        <v/>
      </c>
      <c r="D296" s="90" t="s">
        <v>541</v>
      </c>
      <c r="E296" s="91" t="s">
        <v>74</v>
      </c>
      <c r="F296" s="92">
        <v>2</v>
      </c>
      <c r="G296" s="93" t="str">
        <f>IFERROR((VLOOKUP(D296,#REF!,9,0)),"")</f>
        <v/>
      </c>
      <c r="H296" s="93" t="str">
        <f>IFERROR((VLOOKUP(D296,#REF!,10,0)),"")</f>
        <v/>
      </c>
      <c r="I296" s="94" t="str">
        <f>IFERROR(TRUNC((H296+G296),2),"")</f>
        <v/>
      </c>
      <c r="J296" s="93" t="str">
        <f>IFERROR(TRUNC(G296+G296*M296,2),"")</f>
        <v/>
      </c>
      <c r="K296" s="93" t="str">
        <f>IFERROR(TRUNC(H296*(1+N296),2),"")</f>
        <v/>
      </c>
      <c r="L296" s="94" t="str">
        <f>IFERROR(TRUNC((K296+J296),2),"")</f>
        <v/>
      </c>
      <c r="M296" s="95" t="e">
        <f>$X$9</f>
        <v>#REF!</v>
      </c>
      <c r="N296" s="95" t="e">
        <f>$X$10</f>
        <v>#REF!</v>
      </c>
      <c r="O296" s="93" t="str">
        <f>IFERROR(TRUNC(J296*F296,2),"")</f>
        <v/>
      </c>
      <c r="P296" s="93" t="str">
        <f>IFERROR(TRUNC(K296*F296,2),"")</f>
        <v/>
      </c>
      <c r="Q296" s="94" t="str">
        <f>IFERROR(TRUNC((O296+P296),2),"")</f>
        <v/>
      </c>
      <c r="R296" s="96" t="str">
        <f>IFERROR((Q296/$Q$593),"")</f>
        <v/>
      </c>
      <c r="S296" s="12" t="str">
        <f t="shared" ref="S296:S298" si="495">+A296</f>
        <v>10.06.01</v>
      </c>
      <c r="X296" s="21"/>
      <c r="Y296" s="21"/>
    </row>
    <row r="297" spans="1:54" ht="12.95">
      <c r="A297" s="158" t="s">
        <v>542</v>
      </c>
      <c r="B297" s="169"/>
      <c r="C297" s="169"/>
      <c r="D297" s="97" t="s">
        <v>543</v>
      </c>
      <c r="E297" s="97"/>
      <c r="F297" s="98"/>
      <c r="G297" s="97"/>
      <c r="H297" s="97"/>
      <c r="I297" s="97"/>
      <c r="J297" s="97"/>
      <c r="K297" s="97"/>
      <c r="L297" s="97"/>
      <c r="M297" s="99"/>
      <c r="N297" s="99"/>
      <c r="O297" s="97"/>
      <c r="P297" s="97"/>
      <c r="Q297" s="97"/>
      <c r="R297" s="100"/>
      <c r="S297" s="12" t="str">
        <f t="shared" si="495"/>
        <v>10.07</v>
      </c>
      <c r="X297" s="21"/>
      <c r="Y297" s="21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4"/>
      <c r="AZ297" s="4"/>
      <c r="BA297" s="4"/>
      <c r="BB297" s="4"/>
    </row>
    <row r="298" spans="1:54" ht="62.45">
      <c r="A298" s="159" t="s">
        <v>544</v>
      </c>
      <c r="B298" s="170" t="str">
        <f>IFERROR((VLOOKUP(D298,#REF!,7,0)),"")</f>
        <v/>
      </c>
      <c r="C298" s="170" t="str">
        <f>IFERROR((VLOOKUP(D298,#REF!,8,0)),"")</f>
        <v/>
      </c>
      <c r="D298" s="90" t="s">
        <v>545</v>
      </c>
      <c r="E298" s="91" t="s">
        <v>92</v>
      </c>
      <c r="F298" s="92">
        <v>0.8</v>
      </c>
      <c r="G298" s="93" t="str">
        <f>IFERROR((VLOOKUP(D298,#REF!,9,0)),"")</f>
        <v/>
      </c>
      <c r="H298" s="93" t="str">
        <f>IFERROR((VLOOKUP(D298,#REF!,10,0)),"")</f>
        <v/>
      </c>
      <c r="I298" s="94" t="str">
        <f>IFERROR(TRUNC((H298+G298),2),"")</f>
        <v/>
      </c>
      <c r="J298" s="93" t="str">
        <f>IFERROR(TRUNC(G298+G298*M298,2),"")</f>
        <v/>
      </c>
      <c r="K298" s="93" t="str">
        <f>IFERROR(TRUNC(H298*(1+N298),2),"")</f>
        <v/>
      </c>
      <c r="L298" s="94" t="str">
        <f>IFERROR(TRUNC((K298+J298),2),"")</f>
        <v/>
      </c>
      <c r="M298" s="95" t="e">
        <f>$X$9</f>
        <v>#REF!</v>
      </c>
      <c r="N298" s="95" t="e">
        <f>$X$10</f>
        <v>#REF!</v>
      </c>
      <c r="O298" s="93" t="str">
        <f>IFERROR(TRUNC(J298*F298,2),"")</f>
        <v/>
      </c>
      <c r="P298" s="93" t="str">
        <f>IFERROR(TRUNC(K298*F298,2),"")</f>
        <v/>
      </c>
      <c r="Q298" s="94" t="str">
        <f>IFERROR(TRUNC((O298+P298),2),"")</f>
        <v/>
      </c>
      <c r="R298" s="96" t="str">
        <f>IFERROR((Q298/$Q$593),"")</f>
        <v/>
      </c>
      <c r="S298" s="12" t="str">
        <f t="shared" si="495"/>
        <v>10.07.01</v>
      </c>
      <c r="X298" s="21"/>
      <c r="Y298" s="21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4"/>
      <c r="AZ298" s="4"/>
      <c r="BA298" s="4"/>
      <c r="BB298" s="4"/>
    </row>
    <row r="299" spans="1:54" ht="62.45">
      <c r="A299" s="159" t="s">
        <v>546</v>
      </c>
      <c r="B299" s="170" t="str">
        <f>IFERROR((VLOOKUP(D299,#REF!,7,0)),"")</f>
        <v/>
      </c>
      <c r="C299" s="170" t="str">
        <f>IFERROR((VLOOKUP(D299,#REF!,8,0)),"")</f>
        <v/>
      </c>
      <c r="D299" s="90" t="s">
        <v>547</v>
      </c>
      <c r="E299" s="91" t="s">
        <v>92</v>
      </c>
      <c r="F299" s="92">
        <v>14.72</v>
      </c>
      <c r="G299" s="93" t="str">
        <f>IFERROR((VLOOKUP(D299,#REF!,9,0)),"")</f>
        <v/>
      </c>
      <c r="H299" s="93" t="str">
        <f>IFERROR((VLOOKUP(D299,#REF!,10,0)),"")</f>
        <v/>
      </c>
      <c r="I299" s="94" t="str">
        <f>IFERROR(TRUNC((H299+G299),2),"")</f>
        <v/>
      </c>
      <c r="J299" s="93" t="str">
        <f>IFERROR(TRUNC(G299+G299*M299,2),"")</f>
        <v/>
      </c>
      <c r="K299" s="93" t="str">
        <f>IFERROR(TRUNC(H299*(1+N299),2),"")</f>
        <v/>
      </c>
      <c r="L299" s="94" t="str">
        <f>IFERROR(TRUNC((K299+J299),2),"")</f>
        <v/>
      </c>
      <c r="M299" s="95" t="e">
        <f>$X$9</f>
        <v>#REF!</v>
      </c>
      <c r="N299" s="95" t="e">
        <f>$X$10</f>
        <v>#REF!</v>
      </c>
      <c r="O299" s="93" t="str">
        <f>IFERROR(TRUNC(J299*F299,2),"")</f>
        <v/>
      </c>
      <c r="P299" s="93" t="str">
        <f>IFERROR(TRUNC(K299*F299,2),"")</f>
        <v/>
      </c>
      <c r="Q299" s="94" t="str">
        <f>IFERROR(TRUNC((O299+P299),2),"")</f>
        <v/>
      </c>
      <c r="R299" s="96" t="str">
        <f>IFERROR((Q299/$Q$593),"")</f>
        <v/>
      </c>
      <c r="S299" s="12" t="str">
        <f t="shared" ref="S299" si="496">+A299</f>
        <v>10.07.02</v>
      </c>
      <c r="X299" s="21"/>
      <c r="Y299" s="21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4"/>
      <c r="AZ299" s="4"/>
      <c r="BA299" s="4"/>
      <c r="BB299" s="4"/>
    </row>
    <row r="300" spans="1:54" ht="50.1">
      <c r="A300" s="159" t="s">
        <v>548</v>
      </c>
      <c r="B300" s="170" t="str">
        <f>IFERROR((VLOOKUP(D300,#REF!,7,0)),"")</f>
        <v/>
      </c>
      <c r="C300" s="170" t="str">
        <f>IFERROR((VLOOKUP(D300,#REF!,8,0)),"")</f>
        <v/>
      </c>
      <c r="D300" s="90" t="s">
        <v>549</v>
      </c>
      <c r="E300" s="91" t="s">
        <v>92</v>
      </c>
      <c r="F300" s="92">
        <v>0.35</v>
      </c>
      <c r="G300" s="93" t="str">
        <f>IFERROR((VLOOKUP(D300,#REF!,9,0)),"")</f>
        <v/>
      </c>
      <c r="H300" s="93" t="str">
        <f>IFERROR((VLOOKUP(D300,#REF!,10,0)),"")</f>
        <v/>
      </c>
      <c r="I300" s="94" t="str">
        <f>IFERROR(TRUNC((H300+G300),2),"")</f>
        <v/>
      </c>
      <c r="J300" s="93" t="str">
        <f>IFERROR(TRUNC(G300+G300*M300,2),"")</f>
        <v/>
      </c>
      <c r="K300" s="93" t="str">
        <f>IFERROR(TRUNC(H300*(1+N300),2),"")</f>
        <v/>
      </c>
      <c r="L300" s="94" t="str">
        <f>IFERROR(TRUNC((K300+J300),2),"")</f>
        <v/>
      </c>
      <c r="M300" s="95" t="e">
        <f>$X$9</f>
        <v>#REF!</v>
      </c>
      <c r="N300" s="95" t="e">
        <f>$X$10</f>
        <v>#REF!</v>
      </c>
      <c r="O300" s="93" t="str">
        <f>IFERROR(TRUNC(J300*F300,2),"")</f>
        <v/>
      </c>
      <c r="P300" s="93" t="str">
        <f>IFERROR(TRUNC(K300*F300,2),"")</f>
        <v/>
      </c>
      <c r="Q300" s="94" t="str">
        <f>IFERROR(TRUNC((O300+P300),2),"")</f>
        <v/>
      </c>
      <c r="R300" s="96" t="str">
        <f>IFERROR((Q300/$Q$593),"")</f>
        <v/>
      </c>
      <c r="S300" s="12" t="str">
        <f t="shared" ref="S300" si="497">+A300</f>
        <v>10.07.03</v>
      </c>
      <c r="X300" s="21"/>
      <c r="Y300" s="21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4"/>
      <c r="AZ300" s="4"/>
      <c r="BA300" s="4"/>
      <c r="BB300" s="4"/>
    </row>
    <row r="301" spans="1:54" ht="12.95">
      <c r="A301" s="158" t="s">
        <v>550</v>
      </c>
      <c r="B301" s="169"/>
      <c r="C301" s="169"/>
      <c r="D301" s="97" t="s">
        <v>551</v>
      </c>
      <c r="E301" s="97"/>
      <c r="F301" s="98"/>
      <c r="G301" s="97"/>
      <c r="H301" s="97"/>
      <c r="I301" s="97"/>
      <c r="J301" s="97"/>
      <c r="K301" s="97"/>
      <c r="L301" s="97"/>
      <c r="M301" s="99"/>
      <c r="N301" s="99"/>
      <c r="O301" s="97"/>
      <c r="P301" s="97"/>
      <c r="Q301" s="97"/>
      <c r="R301" s="100"/>
      <c r="S301" s="12" t="str">
        <f t="shared" ref="S301:S302" si="498">+A301</f>
        <v>10.08</v>
      </c>
      <c r="X301" s="21"/>
      <c r="Y301" s="21"/>
      <c r="Z301" s="4"/>
      <c r="AA301" s="4"/>
      <c r="AB301" s="4"/>
      <c r="AC301" s="4"/>
      <c r="AD301" s="4"/>
      <c r="AE301" s="4"/>
      <c r="AF301" s="4"/>
      <c r="AG301" s="4"/>
      <c r="AH301" s="4"/>
      <c r="AI301" s="4"/>
      <c r="AJ301" s="4"/>
      <c r="AK301" s="4"/>
      <c r="AL301" s="4"/>
      <c r="AM301" s="4"/>
      <c r="AN301" s="4"/>
      <c r="AO301" s="4"/>
      <c r="AP301" s="4"/>
      <c r="AQ301" s="4"/>
      <c r="AR301" s="4"/>
      <c r="AS301" s="4"/>
      <c r="AT301" s="4"/>
      <c r="AU301" s="4"/>
      <c r="AV301" s="4"/>
      <c r="AW301" s="4"/>
      <c r="AX301" s="4"/>
      <c r="AY301" s="4"/>
      <c r="AZ301" s="4"/>
      <c r="BA301" s="4"/>
      <c r="BB301" s="4"/>
    </row>
    <row r="302" spans="1:54" ht="24.95">
      <c r="A302" s="159" t="s">
        <v>552</v>
      </c>
      <c r="B302" s="170" t="str">
        <f>IFERROR((VLOOKUP(D302,#REF!,7,0)),"")</f>
        <v/>
      </c>
      <c r="C302" s="170" t="str">
        <f>IFERROR((VLOOKUP(D302,#REF!,8,0)),"")</f>
        <v/>
      </c>
      <c r="D302" s="90" t="s">
        <v>553</v>
      </c>
      <c r="E302" s="91" t="s">
        <v>157</v>
      </c>
      <c r="F302" s="92">
        <v>2</v>
      </c>
      <c r="G302" s="93" t="str">
        <f>IFERROR((VLOOKUP(D302,#REF!,9,0)),"")</f>
        <v/>
      </c>
      <c r="H302" s="93" t="str">
        <f>IFERROR((VLOOKUP(D302,#REF!,10,0)),"")</f>
        <v/>
      </c>
      <c r="I302" s="94" t="str">
        <f>IFERROR(TRUNC((H302+G302),2),"")</f>
        <v/>
      </c>
      <c r="J302" s="93" t="str">
        <f>IFERROR(TRUNC(G302+G302*M302,2),"")</f>
        <v/>
      </c>
      <c r="K302" s="93" t="str">
        <f>IFERROR(TRUNC(H302*(1+N302),2),"")</f>
        <v/>
      </c>
      <c r="L302" s="94" t="str">
        <f>IFERROR(TRUNC((K302+J302),2),"")</f>
        <v/>
      </c>
      <c r="M302" s="95" t="e">
        <f>$X$9</f>
        <v>#REF!</v>
      </c>
      <c r="N302" s="95" t="e">
        <f>$X$10</f>
        <v>#REF!</v>
      </c>
      <c r="O302" s="93" t="str">
        <f>IFERROR(TRUNC(J302*F302,2),"")</f>
        <v/>
      </c>
      <c r="P302" s="93" t="str">
        <f>IFERROR(TRUNC(K302*F302,2),"")</f>
        <v/>
      </c>
      <c r="Q302" s="94" t="str">
        <f>IFERROR(TRUNC((O302+P302),2),"")</f>
        <v/>
      </c>
      <c r="R302" s="96" t="str">
        <f>IFERROR((Q302/$Q$593),"")</f>
        <v/>
      </c>
      <c r="S302" s="12" t="str">
        <f t="shared" si="498"/>
        <v>10.08.01</v>
      </c>
      <c r="X302" s="21"/>
      <c r="Y302" s="21"/>
      <c r="Z302" s="4"/>
      <c r="AA302" s="4"/>
      <c r="AB302" s="4"/>
      <c r="AC302" s="4"/>
      <c r="AD302" s="4"/>
      <c r="AE302" s="4"/>
      <c r="AF302" s="4"/>
      <c r="AG302" s="4"/>
      <c r="AH302" s="4"/>
      <c r="AI302" s="4"/>
      <c r="AJ302" s="4"/>
      <c r="AK302" s="4"/>
      <c r="AL302" s="4"/>
      <c r="AM302" s="4"/>
      <c r="AN302" s="4"/>
      <c r="AO302" s="4"/>
      <c r="AP302" s="4"/>
      <c r="AQ302" s="4"/>
      <c r="AR302" s="4"/>
      <c r="AS302" s="4"/>
      <c r="AT302" s="4"/>
      <c r="AU302" s="4"/>
      <c r="AV302" s="4"/>
      <c r="AW302" s="4"/>
      <c r="AX302" s="4"/>
      <c r="AY302" s="4"/>
      <c r="AZ302" s="4"/>
      <c r="BA302" s="4"/>
      <c r="BB302" s="4"/>
    </row>
    <row r="303" spans="1:54">
      <c r="A303" s="161"/>
      <c r="B303" s="43"/>
      <c r="C303" s="43"/>
      <c r="D303" s="42"/>
      <c r="E303" s="43"/>
      <c r="F303" s="44"/>
      <c r="G303" s="44"/>
      <c r="H303" s="44"/>
      <c r="I303" s="44"/>
      <c r="J303" s="44"/>
      <c r="K303" s="44"/>
      <c r="L303" s="45"/>
      <c r="M303" s="46"/>
      <c r="N303" s="46"/>
      <c r="O303" s="45"/>
      <c r="P303" s="45"/>
      <c r="Q303" s="45"/>
      <c r="R303" s="47"/>
      <c r="S303" s="12">
        <f t="shared" si="382"/>
        <v>0</v>
      </c>
      <c r="X303" s="21"/>
      <c r="Y303" s="21"/>
      <c r="Z303" s="4"/>
      <c r="AA303" s="4"/>
      <c r="AB303" s="4"/>
      <c r="AC303" s="4"/>
      <c r="AD303" s="4"/>
      <c r="AE303" s="4"/>
      <c r="AF303" s="4"/>
      <c r="AG303" s="4"/>
      <c r="AH303" s="4"/>
      <c r="AI303" s="4"/>
      <c r="AJ303" s="4"/>
      <c r="AK303" s="4"/>
      <c r="AL303" s="4"/>
      <c r="AM303" s="4"/>
      <c r="AN303" s="4"/>
      <c r="AO303" s="4"/>
      <c r="AP303" s="4"/>
      <c r="AQ303" s="4"/>
      <c r="AR303" s="4"/>
      <c r="AS303" s="4"/>
      <c r="AT303" s="4"/>
      <c r="AU303" s="4"/>
      <c r="AV303" s="4"/>
      <c r="AW303" s="4"/>
      <c r="AX303" s="4"/>
      <c r="AY303" s="4"/>
      <c r="AZ303" s="4"/>
      <c r="BA303" s="4"/>
      <c r="BB303" s="4"/>
    </row>
    <row r="304" spans="1:54" ht="12.95">
      <c r="A304" s="162"/>
      <c r="B304" s="49"/>
      <c r="C304" s="49"/>
      <c r="D304" s="48"/>
      <c r="E304" s="49"/>
      <c r="F304" s="21"/>
      <c r="G304" s="21"/>
      <c r="H304" s="21"/>
      <c r="I304" s="21"/>
      <c r="J304" s="21"/>
      <c r="K304" s="21"/>
      <c r="L304" s="34"/>
      <c r="M304" s="34"/>
      <c r="N304" s="34" t="s">
        <v>115</v>
      </c>
      <c r="O304" s="50">
        <f>SUM(O282:O303)</f>
        <v>0</v>
      </c>
      <c r="P304" s="50">
        <f>SUM(P282:P303)</f>
        <v>0</v>
      </c>
      <c r="Q304" s="51">
        <f>SUM(Q282:Q303)</f>
        <v>0</v>
      </c>
      <c r="R304" s="52">
        <f>SUM(R282:R303)</f>
        <v>0</v>
      </c>
      <c r="S304" s="12">
        <f t="shared" si="382"/>
        <v>0</v>
      </c>
      <c r="X304" s="21"/>
      <c r="Y304" s="21"/>
      <c r="Z304" s="4"/>
      <c r="AA304" s="4"/>
      <c r="AB304" s="4"/>
      <c r="AC304" s="4"/>
      <c r="AD304" s="4"/>
      <c r="AE304" s="4"/>
      <c r="AF304" s="4"/>
      <c r="AG304" s="4"/>
      <c r="AH304" s="4"/>
      <c r="AI304" s="4"/>
      <c r="AJ304" s="4"/>
      <c r="AK304" s="4"/>
      <c r="AL304" s="4"/>
      <c r="AM304" s="4"/>
      <c r="AN304" s="4"/>
      <c r="AO304" s="4"/>
      <c r="AP304" s="4"/>
      <c r="AQ304" s="4"/>
      <c r="AR304" s="4"/>
      <c r="AS304" s="4"/>
      <c r="AT304" s="4"/>
      <c r="AU304" s="4"/>
      <c r="AV304" s="4"/>
      <c r="AW304" s="4"/>
      <c r="AX304" s="4"/>
      <c r="AY304" s="4"/>
      <c r="AZ304" s="4"/>
      <c r="BA304" s="4"/>
      <c r="BB304" s="4"/>
    </row>
    <row r="305" spans="1:54" ht="12.95">
      <c r="A305" s="163"/>
      <c r="B305" s="54"/>
      <c r="C305" s="54"/>
      <c r="D305" s="53"/>
      <c r="E305" s="54"/>
      <c r="F305" s="55"/>
      <c r="G305" s="55"/>
      <c r="H305" s="55"/>
      <c r="I305" s="55"/>
      <c r="J305" s="55"/>
      <c r="K305" s="55"/>
      <c r="L305" s="56"/>
      <c r="M305" s="57"/>
      <c r="N305" s="57"/>
      <c r="O305" s="20"/>
      <c r="P305" s="20"/>
      <c r="Q305" s="57"/>
      <c r="R305" s="58"/>
      <c r="S305" s="12">
        <f t="shared" si="382"/>
        <v>0</v>
      </c>
      <c r="X305" s="21"/>
      <c r="Y305" s="21"/>
      <c r="Z305" s="4"/>
      <c r="AA305" s="4"/>
      <c r="AB305" s="4"/>
      <c r="AC305" s="4"/>
      <c r="AD305" s="4"/>
      <c r="AE305" s="4"/>
      <c r="AF305" s="4"/>
      <c r="AG305" s="4"/>
      <c r="AH305" s="4"/>
      <c r="AI305" s="4"/>
      <c r="AJ305" s="4"/>
      <c r="AK305" s="4"/>
      <c r="AL305" s="4"/>
      <c r="AM305" s="4"/>
      <c r="AN305" s="4"/>
      <c r="AO305" s="4"/>
      <c r="AP305" s="4"/>
      <c r="AQ305" s="4"/>
      <c r="AR305" s="4"/>
      <c r="AS305" s="4"/>
      <c r="AT305" s="4"/>
      <c r="AU305" s="4"/>
      <c r="AV305" s="4"/>
      <c r="AW305" s="4"/>
      <c r="AX305" s="4"/>
      <c r="AY305" s="4"/>
      <c r="AZ305" s="4"/>
      <c r="BA305" s="4"/>
      <c r="BB305" s="4"/>
    </row>
    <row r="306" spans="1:54" ht="12.95">
      <c r="A306" s="157" t="s">
        <v>18</v>
      </c>
      <c r="B306" s="168"/>
      <c r="C306" s="168"/>
      <c r="D306" s="86" t="s">
        <v>554</v>
      </c>
      <c r="E306" s="86"/>
      <c r="F306" s="87"/>
      <c r="G306" s="86"/>
      <c r="H306" s="86"/>
      <c r="I306" s="86"/>
      <c r="J306" s="86"/>
      <c r="K306" s="86"/>
      <c r="L306" s="86"/>
      <c r="M306" s="88"/>
      <c r="N306" s="88"/>
      <c r="O306" s="86"/>
      <c r="P306" s="86"/>
      <c r="Q306" s="86"/>
      <c r="R306" s="89"/>
      <c r="S306" s="12" t="str">
        <f t="shared" ref="S306:S314" si="499">+A306</f>
        <v>11</v>
      </c>
      <c r="T306" s="13">
        <f>O313</f>
        <v>0</v>
      </c>
      <c r="U306" s="13">
        <f>P313</f>
        <v>0</v>
      </c>
      <c r="V306" s="13">
        <f t="shared" ref="V306" si="500">Q313</f>
        <v>0</v>
      </c>
      <c r="W306" s="21"/>
      <c r="X306" s="21"/>
      <c r="Y306" s="21"/>
      <c r="Z306" s="4"/>
      <c r="AA306" s="4"/>
      <c r="AB306" s="4"/>
      <c r="AC306" s="4"/>
      <c r="AD306" s="4"/>
      <c r="AE306" s="4"/>
      <c r="AF306" s="4"/>
      <c r="AG306" s="4"/>
      <c r="AH306" s="4"/>
      <c r="AI306" s="4"/>
      <c r="AJ306" s="4"/>
      <c r="AK306" s="4"/>
      <c r="AL306" s="4"/>
      <c r="AM306" s="4"/>
      <c r="AN306" s="4"/>
      <c r="AO306" s="4"/>
      <c r="AP306" s="4"/>
      <c r="AQ306" s="4"/>
      <c r="AR306" s="4"/>
      <c r="AS306" s="4"/>
      <c r="AT306" s="4"/>
      <c r="AU306" s="4"/>
      <c r="AV306" s="4"/>
      <c r="AW306" s="4"/>
      <c r="AX306" s="4"/>
      <c r="AY306" s="4"/>
      <c r="AZ306" s="4"/>
      <c r="BA306" s="4"/>
      <c r="BB306" s="4"/>
    </row>
    <row r="307" spans="1:54" ht="12.95">
      <c r="A307" s="158" t="s">
        <v>555</v>
      </c>
      <c r="B307" s="169"/>
      <c r="C307" s="169"/>
      <c r="D307" s="97" t="s">
        <v>556</v>
      </c>
      <c r="E307" s="97"/>
      <c r="F307" s="98"/>
      <c r="G307" s="97"/>
      <c r="H307" s="97"/>
      <c r="I307" s="97"/>
      <c r="J307" s="97"/>
      <c r="K307" s="97"/>
      <c r="L307" s="97"/>
      <c r="M307" s="99"/>
      <c r="N307" s="99"/>
      <c r="O307" s="97"/>
      <c r="P307" s="97"/>
      <c r="Q307" s="97"/>
      <c r="R307" s="100"/>
      <c r="S307" s="12" t="str">
        <f t="shared" si="499"/>
        <v>11.01</v>
      </c>
      <c r="X307" s="21"/>
      <c r="Y307" s="21"/>
      <c r="Z307" s="4"/>
      <c r="AA307" s="4"/>
      <c r="AB307" s="4"/>
      <c r="AC307" s="4"/>
      <c r="AD307" s="4"/>
      <c r="AE307" s="4"/>
      <c r="AF307" s="4"/>
      <c r="AG307" s="4"/>
      <c r="AH307" s="4"/>
      <c r="AI307" s="4"/>
      <c r="AJ307" s="4"/>
      <c r="AK307" s="4"/>
      <c r="AL307" s="4"/>
      <c r="AM307" s="4"/>
      <c r="AN307" s="4"/>
      <c r="AO307" s="4"/>
      <c r="AP307" s="4"/>
      <c r="AQ307" s="4"/>
      <c r="AR307" s="4"/>
      <c r="AS307" s="4"/>
      <c r="AT307" s="4"/>
      <c r="AU307" s="4"/>
      <c r="AV307" s="4"/>
      <c r="AW307" s="4"/>
      <c r="AX307" s="4"/>
      <c r="AY307" s="4"/>
      <c r="AZ307" s="4"/>
      <c r="BA307" s="4"/>
      <c r="BB307" s="4"/>
    </row>
    <row r="308" spans="1:54" ht="99.95">
      <c r="A308" s="159" t="s">
        <v>557</v>
      </c>
      <c r="B308" s="170" t="str">
        <f>IFERROR((VLOOKUP(D308,#REF!,7,0)),"")</f>
        <v/>
      </c>
      <c r="C308" s="170" t="str">
        <f>IFERROR((VLOOKUP(D308,#REF!,8,0)),"")</f>
        <v/>
      </c>
      <c r="D308" s="90" t="s">
        <v>558</v>
      </c>
      <c r="E308" s="91" t="s">
        <v>92</v>
      </c>
      <c r="F308" s="92">
        <v>10.7</v>
      </c>
      <c r="G308" s="93" t="str">
        <f>IFERROR((VLOOKUP(D308,#REF!,9,0)),"")</f>
        <v/>
      </c>
      <c r="H308" s="93" t="str">
        <f>IFERROR((VLOOKUP(D308,#REF!,10,0)),"")</f>
        <v/>
      </c>
      <c r="I308" s="94" t="str">
        <f t="shared" ref="I308:I309" si="501">IFERROR(TRUNC((H308+G308),2),"")</f>
        <v/>
      </c>
      <c r="J308" s="93" t="str">
        <f t="shared" ref="J308:J309" si="502">IFERROR(TRUNC(G308+G308*M308,2),"")</f>
        <v/>
      </c>
      <c r="K308" s="93" t="str">
        <f t="shared" ref="K308:K309" si="503">IFERROR(TRUNC(H308*(1+N308),2),"")</f>
        <v/>
      </c>
      <c r="L308" s="94" t="str">
        <f t="shared" ref="L308:L309" si="504">IFERROR(TRUNC((K308+J308),2),"")</f>
        <v/>
      </c>
      <c r="M308" s="95" t="e">
        <f t="shared" ref="M308:M309" si="505">$X$9</f>
        <v>#REF!</v>
      </c>
      <c r="N308" s="95" t="e">
        <f t="shared" ref="N308:N309" si="506">$X$10</f>
        <v>#REF!</v>
      </c>
      <c r="O308" s="93" t="str">
        <f t="shared" ref="O308:O309" si="507">IFERROR(TRUNC(J308*F308,2),"")</f>
        <v/>
      </c>
      <c r="P308" s="93" t="str">
        <f t="shared" ref="P308:P309" si="508">IFERROR(TRUNC(K308*F308,2),"")</f>
        <v/>
      </c>
      <c r="Q308" s="94" t="str">
        <f t="shared" ref="Q308:Q309" si="509">IFERROR(TRUNC((O308+P308),2),"")</f>
        <v/>
      </c>
      <c r="R308" s="96" t="str">
        <f>IFERROR((Q308/$Q$593),"")</f>
        <v/>
      </c>
      <c r="S308" s="12" t="str">
        <f t="shared" si="499"/>
        <v>11.01.01</v>
      </c>
      <c r="X308" s="21"/>
      <c r="Y308" s="21"/>
      <c r="Z308" s="4"/>
      <c r="AA308" s="4"/>
      <c r="AB308" s="4"/>
      <c r="AC308" s="4"/>
      <c r="AD308" s="4"/>
      <c r="AE308" s="4"/>
      <c r="AF308" s="4"/>
      <c r="AG308" s="4"/>
      <c r="AH308" s="4"/>
      <c r="AI308" s="4"/>
      <c r="AJ308" s="4"/>
      <c r="AK308" s="4"/>
      <c r="AL308" s="4"/>
      <c r="AM308" s="4"/>
      <c r="AN308" s="4"/>
      <c r="AO308" s="4"/>
      <c r="AP308" s="4"/>
      <c r="AQ308" s="4"/>
      <c r="AR308" s="4"/>
      <c r="AS308" s="4"/>
      <c r="AT308" s="4"/>
      <c r="AU308" s="4"/>
      <c r="AV308" s="4"/>
      <c r="AW308" s="4"/>
      <c r="AX308" s="4"/>
      <c r="AY308" s="4"/>
      <c r="AZ308" s="4"/>
      <c r="BA308" s="4"/>
      <c r="BB308" s="4"/>
    </row>
    <row r="309" spans="1:54" ht="87.6">
      <c r="A309" s="159" t="s">
        <v>559</v>
      </c>
      <c r="B309" s="170" t="str">
        <f>IFERROR((VLOOKUP(D309,#REF!,7,0)),"")</f>
        <v/>
      </c>
      <c r="C309" s="170" t="str">
        <f>IFERROR((VLOOKUP(D309,#REF!,8,0)),"")</f>
        <v/>
      </c>
      <c r="D309" s="90" t="s">
        <v>560</v>
      </c>
      <c r="E309" s="91" t="s">
        <v>157</v>
      </c>
      <c r="F309" s="92">
        <v>31.15</v>
      </c>
      <c r="G309" s="93" t="str">
        <f>IFERROR((VLOOKUP(D309,#REF!,9,0)),"")</f>
        <v/>
      </c>
      <c r="H309" s="93" t="str">
        <f>IFERROR((VLOOKUP(D309,#REF!,10,0)),"")</f>
        <v/>
      </c>
      <c r="I309" s="94" t="str">
        <f t="shared" si="501"/>
        <v/>
      </c>
      <c r="J309" s="93" t="str">
        <f t="shared" si="502"/>
        <v/>
      </c>
      <c r="K309" s="93" t="str">
        <f t="shared" si="503"/>
        <v/>
      </c>
      <c r="L309" s="94" t="str">
        <f t="shared" si="504"/>
        <v/>
      </c>
      <c r="M309" s="95" t="e">
        <f t="shared" si="505"/>
        <v>#REF!</v>
      </c>
      <c r="N309" s="95" t="e">
        <f t="shared" si="506"/>
        <v>#REF!</v>
      </c>
      <c r="O309" s="93" t="str">
        <f t="shared" si="507"/>
        <v/>
      </c>
      <c r="P309" s="93" t="str">
        <f t="shared" si="508"/>
        <v/>
      </c>
      <c r="Q309" s="94" t="str">
        <f t="shared" si="509"/>
        <v/>
      </c>
      <c r="R309" s="96" t="str">
        <f>IFERROR((Q309/$Q$593),"")</f>
        <v/>
      </c>
      <c r="S309" s="12" t="str">
        <f>+A309</f>
        <v>11.01.02</v>
      </c>
      <c r="X309" s="21"/>
      <c r="Y309" s="21"/>
      <c r="Z309" s="4"/>
      <c r="AA309" s="4"/>
      <c r="AB309" s="4"/>
      <c r="AC309" s="4"/>
      <c r="AD309" s="4"/>
      <c r="AE309" s="4"/>
      <c r="AF309" s="4"/>
      <c r="AG309" s="4"/>
      <c r="AH309" s="4"/>
      <c r="AI309" s="4"/>
      <c r="AJ309" s="4"/>
      <c r="AK309" s="4"/>
      <c r="AL309" s="4"/>
      <c r="AM309" s="4"/>
      <c r="AN309" s="4"/>
      <c r="AO309" s="4"/>
      <c r="AP309" s="4"/>
      <c r="AQ309" s="4"/>
      <c r="AR309" s="4"/>
      <c r="AS309" s="4"/>
      <c r="AT309" s="4"/>
      <c r="AU309" s="4"/>
      <c r="AV309" s="4"/>
      <c r="AW309" s="4"/>
      <c r="AX309" s="4"/>
      <c r="AY309" s="4"/>
      <c r="AZ309" s="4"/>
      <c r="BA309" s="4"/>
      <c r="BB309" s="4"/>
    </row>
    <row r="310" spans="1:54" ht="12.95">
      <c r="A310" s="158" t="s">
        <v>561</v>
      </c>
      <c r="B310" s="169"/>
      <c r="C310" s="169"/>
      <c r="D310" s="97" t="s">
        <v>562</v>
      </c>
      <c r="E310" s="97"/>
      <c r="F310" s="98"/>
      <c r="G310" s="97"/>
      <c r="H310" s="97"/>
      <c r="I310" s="97"/>
      <c r="J310" s="97"/>
      <c r="K310" s="97"/>
      <c r="L310" s="97"/>
      <c r="M310" s="99"/>
      <c r="N310" s="99"/>
      <c r="O310" s="97"/>
      <c r="P310" s="97"/>
      <c r="Q310" s="97"/>
      <c r="R310" s="100"/>
      <c r="S310" s="12" t="str">
        <f t="shared" ref="S310" si="510">+A310</f>
        <v>11.02</v>
      </c>
      <c r="X310" s="21"/>
      <c r="Y310" s="21"/>
      <c r="Z310" s="4"/>
      <c r="AA310" s="4"/>
      <c r="AB310" s="4"/>
      <c r="AC310" s="4"/>
      <c r="AD310" s="4"/>
      <c r="AE310" s="4"/>
      <c r="AF310" s="4"/>
      <c r="AG310" s="4"/>
      <c r="AH310" s="4"/>
      <c r="AI310" s="4"/>
      <c r="AJ310" s="4"/>
      <c r="AK310" s="4"/>
      <c r="AL310" s="4"/>
      <c r="AM310" s="4"/>
      <c r="AN310" s="4"/>
      <c r="AO310" s="4"/>
      <c r="AP310" s="4"/>
      <c r="AQ310" s="4"/>
      <c r="AR310" s="4"/>
      <c r="AS310" s="4"/>
      <c r="AT310" s="4"/>
      <c r="AU310" s="4"/>
      <c r="AV310" s="4"/>
      <c r="AW310" s="4"/>
      <c r="AX310" s="4"/>
      <c r="AY310" s="4"/>
      <c r="AZ310" s="4"/>
      <c r="BA310" s="4"/>
      <c r="BB310" s="4"/>
    </row>
    <row r="311" spans="1:54" ht="112.5">
      <c r="A311" s="159" t="s">
        <v>563</v>
      </c>
      <c r="B311" s="170" t="str">
        <f>IFERROR((VLOOKUP(D311,#REF!,7,0)),"")</f>
        <v/>
      </c>
      <c r="C311" s="170" t="str">
        <f>IFERROR((VLOOKUP(D311,#REF!,8,0)),"")</f>
        <v/>
      </c>
      <c r="D311" s="90" t="s">
        <v>564</v>
      </c>
      <c r="E311" s="91" t="s">
        <v>92</v>
      </c>
      <c r="F311" s="92">
        <v>33.15</v>
      </c>
      <c r="G311" s="93" t="str">
        <f>IFERROR((VLOOKUP(D311,#REF!,9,0)),"")</f>
        <v/>
      </c>
      <c r="H311" s="93" t="str">
        <f>IFERROR((VLOOKUP(D311,#REF!,10,0)),"")</f>
        <v/>
      </c>
      <c r="I311" s="94" t="str">
        <f>IFERROR(TRUNC((H311+G311),2),"")</f>
        <v/>
      </c>
      <c r="J311" s="93" t="str">
        <f>IFERROR(TRUNC(G311+G311*M311,2),"")</f>
        <v/>
      </c>
      <c r="K311" s="93" t="str">
        <f>IFERROR(TRUNC(H311*(1+N311),2),"")</f>
        <v/>
      </c>
      <c r="L311" s="94" t="str">
        <f>IFERROR(TRUNC((K311+J311),2),"")</f>
        <v/>
      </c>
      <c r="M311" s="95" t="e">
        <f>$X$9</f>
        <v>#REF!</v>
      </c>
      <c r="N311" s="95" t="e">
        <f>$X$10</f>
        <v>#REF!</v>
      </c>
      <c r="O311" s="93" t="str">
        <f>IFERROR(TRUNC(J311*F311,2),"")</f>
        <v/>
      </c>
      <c r="P311" s="93" t="str">
        <f>IFERROR(TRUNC(K311*F311,2),"")</f>
        <v/>
      </c>
      <c r="Q311" s="94" t="str">
        <f>IFERROR(TRUNC((O311+P311),2),"")</f>
        <v/>
      </c>
      <c r="R311" s="96" t="str">
        <f>IFERROR((Q311/$Q$593),"")</f>
        <v/>
      </c>
      <c r="S311" s="12" t="str">
        <f t="shared" si="499"/>
        <v>11.02.01</v>
      </c>
      <c r="X311" s="21"/>
      <c r="Y311" s="21"/>
      <c r="Z311" s="4"/>
      <c r="AA311" s="4"/>
      <c r="AB311" s="4"/>
      <c r="AC311" s="4"/>
      <c r="AD311" s="4"/>
      <c r="AE311" s="4"/>
      <c r="AF311" s="4"/>
      <c r="AG311" s="4"/>
      <c r="AH311" s="4"/>
      <c r="AI311" s="4"/>
      <c r="AJ311" s="4"/>
      <c r="AK311" s="4"/>
      <c r="AL311" s="4"/>
      <c r="AM311" s="4"/>
      <c r="AN311" s="4"/>
      <c r="AO311" s="4"/>
      <c r="AP311" s="4"/>
      <c r="AQ311" s="4"/>
      <c r="AR311" s="4"/>
      <c r="AS311" s="4"/>
      <c r="AT311" s="4"/>
      <c r="AU311" s="4"/>
      <c r="AV311" s="4"/>
      <c r="AW311" s="4"/>
      <c r="AX311" s="4"/>
      <c r="AY311" s="4"/>
      <c r="AZ311" s="4"/>
      <c r="BA311" s="4"/>
      <c r="BB311" s="4"/>
    </row>
    <row r="312" spans="1:54">
      <c r="A312" s="161"/>
      <c r="B312" s="43"/>
      <c r="C312" s="43"/>
      <c r="D312" s="42"/>
      <c r="E312" s="43"/>
      <c r="F312" s="44"/>
      <c r="G312" s="44"/>
      <c r="H312" s="44"/>
      <c r="I312" s="44"/>
      <c r="J312" s="44"/>
      <c r="K312" s="44"/>
      <c r="L312" s="45"/>
      <c r="M312" s="46"/>
      <c r="N312" s="46"/>
      <c r="O312" s="45"/>
      <c r="P312" s="45"/>
      <c r="Q312" s="45"/>
      <c r="R312" s="47"/>
      <c r="S312" s="12">
        <f t="shared" si="499"/>
        <v>0</v>
      </c>
      <c r="X312" s="21"/>
      <c r="Y312" s="21"/>
      <c r="Z312" s="4"/>
      <c r="AA312" s="4"/>
      <c r="AB312" s="4"/>
      <c r="AC312" s="4"/>
      <c r="AD312" s="4"/>
      <c r="AE312" s="4"/>
      <c r="AF312" s="4"/>
      <c r="AG312" s="4"/>
      <c r="AH312" s="4"/>
      <c r="AI312" s="4"/>
      <c r="AJ312" s="4"/>
      <c r="AK312" s="4"/>
      <c r="AL312" s="4"/>
      <c r="AM312" s="4"/>
      <c r="AN312" s="4"/>
      <c r="AO312" s="4"/>
      <c r="AP312" s="4"/>
      <c r="AQ312" s="4"/>
      <c r="AR312" s="4"/>
      <c r="AS312" s="4"/>
      <c r="AT312" s="4"/>
      <c r="AU312" s="4"/>
      <c r="AV312" s="4"/>
      <c r="AW312" s="4"/>
      <c r="AX312" s="4"/>
      <c r="AY312" s="4"/>
      <c r="AZ312" s="4"/>
      <c r="BA312" s="4"/>
      <c r="BB312" s="4"/>
    </row>
    <row r="313" spans="1:54" ht="12.95">
      <c r="A313" s="162"/>
      <c r="B313" s="49"/>
      <c r="C313" s="49"/>
      <c r="D313" s="48"/>
      <c r="E313" s="49"/>
      <c r="F313" s="21"/>
      <c r="G313" s="21"/>
      <c r="H313" s="21"/>
      <c r="I313" s="21"/>
      <c r="J313" s="21"/>
      <c r="K313" s="21"/>
      <c r="L313" s="34"/>
      <c r="M313" s="34"/>
      <c r="N313" s="34" t="s">
        <v>115</v>
      </c>
      <c r="O313" s="50">
        <f>SUM(O306:O312)</f>
        <v>0</v>
      </c>
      <c r="P313" s="50">
        <f>SUM(P306:P312)</f>
        <v>0</v>
      </c>
      <c r="Q313" s="51">
        <f>SUM(Q306:Q312)</f>
        <v>0</v>
      </c>
      <c r="R313" s="52">
        <f>SUM(R306:R312)</f>
        <v>0</v>
      </c>
      <c r="S313" s="12">
        <f t="shared" si="499"/>
        <v>0</v>
      </c>
      <c r="X313" s="21"/>
      <c r="Y313" s="21"/>
      <c r="Z313" s="4"/>
      <c r="AA313" s="4"/>
      <c r="AB313" s="4"/>
      <c r="AC313" s="4"/>
      <c r="AD313" s="4"/>
      <c r="AE313" s="4"/>
      <c r="AF313" s="4"/>
      <c r="AG313" s="4"/>
      <c r="AH313" s="4"/>
      <c r="AI313" s="4"/>
      <c r="AJ313" s="4"/>
      <c r="AK313" s="4"/>
      <c r="AL313" s="4"/>
      <c r="AM313" s="4"/>
      <c r="AN313" s="4"/>
      <c r="AO313" s="4"/>
      <c r="AP313" s="4"/>
      <c r="AQ313" s="4"/>
      <c r="AR313" s="4"/>
      <c r="AS313" s="4"/>
      <c r="AT313" s="4"/>
      <c r="AU313" s="4"/>
      <c r="AV313" s="4"/>
      <c r="AW313" s="4"/>
      <c r="AX313" s="4"/>
      <c r="AY313" s="4"/>
      <c r="AZ313" s="4"/>
      <c r="BA313" s="4"/>
      <c r="BB313" s="4"/>
    </row>
    <row r="314" spans="1:54" ht="12.95">
      <c r="A314" s="163"/>
      <c r="B314" s="54"/>
      <c r="C314" s="54"/>
      <c r="D314" s="53"/>
      <c r="E314" s="54"/>
      <c r="F314" s="55"/>
      <c r="G314" s="55"/>
      <c r="H314" s="55"/>
      <c r="I314" s="55"/>
      <c r="J314" s="55"/>
      <c r="K314" s="55"/>
      <c r="L314" s="56"/>
      <c r="M314" s="57"/>
      <c r="N314" s="57"/>
      <c r="O314" s="20"/>
      <c r="P314" s="20"/>
      <c r="Q314" s="57"/>
      <c r="R314" s="58"/>
      <c r="S314" s="12">
        <f t="shared" si="499"/>
        <v>0</v>
      </c>
      <c r="X314" s="21"/>
      <c r="Y314" s="21"/>
      <c r="Z314" s="4"/>
      <c r="AA314" s="4"/>
      <c r="AB314" s="4"/>
      <c r="AC314" s="4"/>
      <c r="AD314" s="4"/>
      <c r="AE314" s="4"/>
      <c r="AF314" s="4"/>
      <c r="AG314" s="4"/>
      <c r="AH314" s="4"/>
      <c r="AI314" s="4"/>
      <c r="AJ314" s="4"/>
      <c r="AK314" s="4"/>
      <c r="AL314" s="4"/>
      <c r="AM314" s="4"/>
      <c r="AN314" s="4"/>
      <c r="AO314" s="4"/>
      <c r="AP314" s="4"/>
      <c r="AQ314" s="4"/>
      <c r="AR314" s="4"/>
      <c r="AS314" s="4"/>
      <c r="AT314" s="4"/>
      <c r="AU314" s="4"/>
      <c r="AV314" s="4"/>
      <c r="AW314" s="4"/>
      <c r="AX314" s="4"/>
      <c r="AY314" s="4"/>
      <c r="AZ314" s="4"/>
      <c r="BA314" s="4"/>
      <c r="BB314" s="4"/>
    </row>
    <row r="315" spans="1:54" ht="12.95">
      <c r="A315" s="157" t="s">
        <v>19</v>
      </c>
      <c r="B315" s="168"/>
      <c r="C315" s="168"/>
      <c r="D315" s="86" t="s">
        <v>565</v>
      </c>
      <c r="E315" s="86"/>
      <c r="F315" s="87"/>
      <c r="G315" s="86"/>
      <c r="H315" s="86"/>
      <c r="I315" s="86"/>
      <c r="J315" s="86"/>
      <c r="K315" s="86"/>
      <c r="L315" s="86"/>
      <c r="M315" s="88"/>
      <c r="N315" s="88"/>
      <c r="O315" s="86"/>
      <c r="P315" s="86"/>
      <c r="Q315" s="86"/>
      <c r="R315" s="89"/>
      <c r="S315" s="12" t="str">
        <f t="shared" ref="S315:S347" si="511">+A315</f>
        <v>12</v>
      </c>
      <c r="T315" s="13">
        <f>O335</f>
        <v>0</v>
      </c>
      <c r="U315" s="13">
        <f>P335</f>
        <v>0</v>
      </c>
      <c r="V315" s="13">
        <f t="shared" ref="V315" si="512">Q335</f>
        <v>0</v>
      </c>
      <c r="W315" s="21"/>
      <c r="X315" s="21"/>
      <c r="Y315" s="21"/>
      <c r="Z315" s="4"/>
      <c r="AA315" s="4"/>
      <c r="AB315" s="4"/>
      <c r="AC315" s="4"/>
      <c r="AD315" s="4"/>
      <c r="AE315" s="4"/>
      <c r="AF315" s="4"/>
      <c r="AG315" s="4"/>
      <c r="AH315" s="4"/>
      <c r="AI315" s="4"/>
      <c r="AJ315" s="4"/>
      <c r="AK315" s="4"/>
      <c r="AL315" s="4"/>
      <c r="AM315" s="4"/>
      <c r="AN315" s="4"/>
      <c r="AO315" s="4"/>
      <c r="AP315" s="4"/>
      <c r="AQ315" s="4"/>
      <c r="AR315" s="4"/>
      <c r="AS315" s="4"/>
      <c r="AT315" s="4"/>
      <c r="AU315" s="4"/>
      <c r="AV315" s="4"/>
      <c r="AW315" s="4"/>
      <c r="AX315" s="4"/>
      <c r="AY315" s="4"/>
      <c r="AZ315" s="4"/>
      <c r="BA315" s="4"/>
      <c r="BB315" s="4"/>
    </row>
    <row r="316" spans="1:54" ht="12.95">
      <c r="A316" s="158" t="s">
        <v>566</v>
      </c>
      <c r="B316" s="169"/>
      <c r="C316" s="169"/>
      <c r="D316" s="97" t="s">
        <v>567</v>
      </c>
      <c r="E316" s="97"/>
      <c r="F316" s="98"/>
      <c r="G316" s="97"/>
      <c r="H316" s="97"/>
      <c r="I316" s="97"/>
      <c r="J316" s="97"/>
      <c r="K316" s="97"/>
      <c r="L316" s="97"/>
      <c r="M316" s="99"/>
      <c r="N316" s="99"/>
      <c r="O316" s="97"/>
      <c r="P316" s="97"/>
      <c r="Q316" s="97"/>
      <c r="R316" s="100"/>
      <c r="S316" s="12" t="str">
        <f t="shared" ref="S316:S319" si="513">+A316</f>
        <v>12.01</v>
      </c>
      <c r="X316" s="21"/>
      <c r="Y316" s="21"/>
      <c r="Z316" s="4"/>
      <c r="AA316" s="4"/>
      <c r="AB316" s="4"/>
      <c r="AC316" s="4"/>
      <c r="AD316" s="4"/>
      <c r="AE316" s="4"/>
      <c r="AF316" s="4"/>
      <c r="AG316" s="4"/>
      <c r="AH316" s="4"/>
      <c r="AI316" s="4"/>
      <c r="AJ316" s="4"/>
      <c r="AK316" s="4"/>
      <c r="AL316" s="4"/>
      <c r="AM316" s="4"/>
      <c r="AN316" s="4"/>
      <c r="AO316" s="4"/>
      <c r="AP316" s="4"/>
      <c r="AQ316" s="4"/>
      <c r="AR316" s="4"/>
      <c r="AS316" s="4"/>
      <c r="AT316" s="4"/>
      <c r="AU316" s="4"/>
      <c r="AV316" s="4"/>
      <c r="AW316" s="4"/>
      <c r="AX316" s="4"/>
      <c r="AY316" s="4"/>
      <c r="AZ316" s="4"/>
      <c r="BA316" s="4"/>
      <c r="BB316" s="4"/>
    </row>
    <row r="317" spans="1:54" ht="50.1">
      <c r="A317" s="159" t="s">
        <v>568</v>
      </c>
      <c r="B317" s="170" t="str">
        <f>IFERROR((VLOOKUP(D317,#REF!,7,0)),"")</f>
        <v/>
      </c>
      <c r="C317" s="170" t="str">
        <f>IFERROR((VLOOKUP(D317,#REF!,8,0)),"")</f>
        <v/>
      </c>
      <c r="D317" s="90" t="s">
        <v>569</v>
      </c>
      <c r="E317" s="91" t="s">
        <v>92</v>
      </c>
      <c r="F317" s="92">
        <v>28.55</v>
      </c>
      <c r="G317" s="93" t="str">
        <f>IFERROR((VLOOKUP(D317,#REF!,9,0)),"")</f>
        <v/>
      </c>
      <c r="H317" s="93" t="str">
        <f>IFERROR((VLOOKUP(D317,#REF!,10,0)),"")</f>
        <v/>
      </c>
      <c r="I317" s="94" t="str">
        <f t="shared" ref="I317:I319" si="514">IFERROR(TRUNC((H317+G317),2),"")</f>
        <v/>
      </c>
      <c r="J317" s="93" t="str">
        <f t="shared" ref="J317:J319" si="515">IFERROR(TRUNC(G317+G317*M317,2),"")</f>
        <v/>
      </c>
      <c r="K317" s="93" t="str">
        <f t="shared" ref="K317:K319" si="516">IFERROR(TRUNC(H317*(1+N317),2),"")</f>
        <v/>
      </c>
      <c r="L317" s="94" t="str">
        <f t="shared" ref="L317:L319" si="517">IFERROR(TRUNC((K317+J317),2),"")</f>
        <v/>
      </c>
      <c r="M317" s="95" t="e">
        <f t="shared" ref="M317:M319" si="518">$X$9</f>
        <v>#REF!</v>
      </c>
      <c r="N317" s="95" t="e">
        <f t="shared" ref="N317:N319" si="519">$X$10</f>
        <v>#REF!</v>
      </c>
      <c r="O317" s="93" t="str">
        <f t="shared" ref="O317:O319" si="520">IFERROR(TRUNC(J317*F317,2),"")</f>
        <v/>
      </c>
      <c r="P317" s="93" t="str">
        <f t="shared" ref="P317:P319" si="521">IFERROR(TRUNC(K317*F317,2),"")</f>
        <v/>
      </c>
      <c r="Q317" s="94" t="str">
        <f t="shared" ref="Q317:Q319" si="522">IFERROR(TRUNC((O317+P317),2),"")</f>
        <v/>
      </c>
      <c r="R317" s="96" t="str">
        <f>IFERROR((Q317/$Q$593),"")</f>
        <v/>
      </c>
      <c r="S317" s="12" t="str">
        <f t="shared" si="513"/>
        <v>12.01.01</v>
      </c>
      <c r="X317" s="21"/>
      <c r="Y317" s="21"/>
      <c r="Z317" s="4"/>
      <c r="AA317" s="4"/>
      <c r="AB317" s="4"/>
      <c r="AC317" s="4"/>
      <c r="AD317" s="4"/>
      <c r="AE317" s="4"/>
      <c r="AF317" s="4"/>
      <c r="AG317" s="4"/>
      <c r="AH317" s="4"/>
      <c r="AI317" s="4"/>
      <c r="AJ317" s="4"/>
      <c r="AK317" s="4"/>
      <c r="AL317" s="4"/>
      <c r="AM317" s="4"/>
      <c r="AN317" s="4"/>
      <c r="AO317" s="4"/>
      <c r="AP317" s="4"/>
      <c r="AQ317" s="4"/>
      <c r="AR317" s="4"/>
      <c r="AS317" s="4"/>
      <c r="AT317" s="4"/>
      <c r="AU317" s="4"/>
      <c r="AV317" s="4"/>
      <c r="AW317" s="4"/>
      <c r="AX317" s="4"/>
      <c r="AY317" s="4"/>
      <c r="AZ317" s="4"/>
      <c r="BA317" s="4"/>
      <c r="BB317" s="4"/>
    </row>
    <row r="318" spans="1:54" ht="50.1">
      <c r="A318" s="159" t="s">
        <v>570</v>
      </c>
      <c r="B318" s="170" t="str">
        <f>IFERROR((VLOOKUP(D318,#REF!,7,0)),"")</f>
        <v/>
      </c>
      <c r="C318" s="170" t="str">
        <f>IFERROR((VLOOKUP(D318,#REF!,8,0)),"")</f>
        <v/>
      </c>
      <c r="D318" s="90" t="s">
        <v>571</v>
      </c>
      <c r="E318" s="91" t="s">
        <v>92</v>
      </c>
      <c r="F318" s="92">
        <v>28.55</v>
      </c>
      <c r="G318" s="93" t="str">
        <f>IFERROR((VLOOKUP(D318,#REF!,9,0)),"")</f>
        <v/>
      </c>
      <c r="H318" s="93" t="str">
        <f>IFERROR((VLOOKUP(D318,#REF!,10,0)),"")</f>
        <v/>
      </c>
      <c r="I318" s="94" t="str">
        <f t="shared" si="514"/>
        <v/>
      </c>
      <c r="J318" s="93" t="str">
        <f t="shared" si="515"/>
        <v/>
      </c>
      <c r="K318" s="93" t="str">
        <f t="shared" si="516"/>
        <v/>
      </c>
      <c r="L318" s="94" t="str">
        <f t="shared" si="517"/>
        <v/>
      </c>
      <c r="M318" s="95" t="e">
        <f t="shared" si="518"/>
        <v>#REF!</v>
      </c>
      <c r="N318" s="95" t="e">
        <f t="shared" si="519"/>
        <v>#REF!</v>
      </c>
      <c r="O318" s="93" t="str">
        <f t="shared" si="520"/>
        <v/>
      </c>
      <c r="P318" s="93" t="str">
        <f t="shared" si="521"/>
        <v/>
      </c>
      <c r="Q318" s="94" t="str">
        <f t="shared" si="522"/>
        <v/>
      </c>
      <c r="R318" s="96" t="str">
        <f>IFERROR((Q318/$Q$593),"")</f>
        <v/>
      </c>
      <c r="S318" s="12" t="str">
        <f t="shared" ref="S318" si="523">+A318</f>
        <v>12.01.02</v>
      </c>
      <c r="X318" s="21"/>
      <c r="Y318" s="21"/>
      <c r="Z318" s="4"/>
      <c r="AA318" s="4"/>
      <c r="AB318" s="4"/>
      <c r="AC318" s="4"/>
      <c r="AD318" s="4"/>
      <c r="AE318" s="4"/>
      <c r="AF318" s="4"/>
      <c r="AG318" s="4"/>
      <c r="AH318" s="4"/>
      <c r="AI318" s="4"/>
      <c r="AJ318" s="4"/>
      <c r="AK318" s="4"/>
      <c r="AL318" s="4"/>
      <c r="AM318" s="4"/>
      <c r="AN318" s="4"/>
      <c r="AO318" s="4"/>
      <c r="AP318" s="4"/>
      <c r="AQ318" s="4"/>
      <c r="AR318" s="4"/>
      <c r="AS318" s="4"/>
      <c r="AT318" s="4"/>
      <c r="AU318" s="4"/>
      <c r="AV318" s="4"/>
      <c r="AW318" s="4"/>
      <c r="AX318" s="4"/>
      <c r="AY318" s="4"/>
      <c r="AZ318" s="4"/>
      <c r="BA318" s="4"/>
      <c r="BB318" s="4"/>
    </row>
    <row r="319" spans="1:54" ht="62.45">
      <c r="A319" s="159" t="s">
        <v>572</v>
      </c>
      <c r="B319" s="170" t="str">
        <f>IFERROR((VLOOKUP(D319,#REF!,7,0)),"")</f>
        <v/>
      </c>
      <c r="C319" s="170" t="str">
        <f>IFERROR((VLOOKUP(D319,#REF!,8,0)),"")</f>
        <v/>
      </c>
      <c r="D319" s="90" t="s">
        <v>573</v>
      </c>
      <c r="E319" s="91" t="s">
        <v>92</v>
      </c>
      <c r="F319" s="92">
        <v>151.19999999999999</v>
      </c>
      <c r="G319" s="93" t="str">
        <f>IFERROR((VLOOKUP(D319,#REF!,9,0)),"")</f>
        <v/>
      </c>
      <c r="H319" s="93" t="str">
        <f>IFERROR((VLOOKUP(D319,#REF!,10,0)),"")</f>
        <v/>
      </c>
      <c r="I319" s="94" t="str">
        <f t="shared" si="514"/>
        <v/>
      </c>
      <c r="J319" s="93" t="str">
        <f t="shared" si="515"/>
        <v/>
      </c>
      <c r="K319" s="93" t="str">
        <f t="shared" si="516"/>
        <v/>
      </c>
      <c r="L319" s="94" t="str">
        <f t="shared" si="517"/>
        <v/>
      </c>
      <c r="M319" s="95" t="e">
        <f t="shared" si="518"/>
        <v>#REF!</v>
      </c>
      <c r="N319" s="95" t="e">
        <f t="shared" si="519"/>
        <v>#REF!</v>
      </c>
      <c r="O319" s="93" t="str">
        <f t="shared" si="520"/>
        <v/>
      </c>
      <c r="P319" s="93" t="str">
        <f t="shared" si="521"/>
        <v/>
      </c>
      <c r="Q319" s="94" t="str">
        <f t="shared" si="522"/>
        <v/>
      </c>
      <c r="R319" s="96" t="str">
        <f>IFERROR((Q319/$Q$593),"")</f>
        <v/>
      </c>
      <c r="S319" s="12" t="str">
        <f t="shared" si="513"/>
        <v>12.01.03</v>
      </c>
      <c r="X319" s="21"/>
      <c r="Y319" s="21"/>
      <c r="Z319" s="4"/>
      <c r="AA319" s="4"/>
      <c r="AB319" s="4"/>
      <c r="AC319" s="4"/>
      <c r="AD319" s="4"/>
      <c r="AE319" s="4"/>
      <c r="AF319" s="4"/>
      <c r="AG319" s="4"/>
      <c r="AH319" s="4"/>
      <c r="AI319" s="4"/>
      <c r="AJ319" s="4"/>
      <c r="AK319" s="4"/>
      <c r="AL319" s="4"/>
      <c r="AM319" s="4"/>
      <c r="AN319" s="4"/>
      <c r="AO319" s="4"/>
      <c r="AP319" s="4"/>
      <c r="AQ319" s="4"/>
      <c r="AR319" s="4"/>
      <c r="AS319" s="4"/>
      <c r="AT319" s="4"/>
      <c r="AU319" s="4"/>
      <c r="AV319" s="4"/>
      <c r="AW319" s="4"/>
      <c r="AX319" s="4"/>
      <c r="AY319" s="4"/>
      <c r="AZ319" s="4"/>
      <c r="BA319" s="4"/>
      <c r="BB319" s="4"/>
    </row>
    <row r="320" spans="1:54" ht="12.95">
      <c r="A320" s="158" t="s">
        <v>574</v>
      </c>
      <c r="B320" s="169"/>
      <c r="C320" s="169"/>
      <c r="D320" s="97" t="s">
        <v>575</v>
      </c>
      <c r="E320" s="97"/>
      <c r="F320" s="98"/>
      <c r="G320" s="97"/>
      <c r="H320" s="97"/>
      <c r="I320" s="97"/>
      <c r="J320" s="97"/>
      <c r="K320" s="97"/>
      <c r="L320" s="97"/>
      <c r="M320" s="99"/>
      <c r="N320" s="99"/>
      <c r="O320" s="97"/>
      <c r="P320" s="97"/>
      <c r="Q320" s="97"/>
      <c r="R320" s="100"/>
      <c r="S320" s="12" t="str">
        <f t="shared" si="511"/>
        <v>12.02</v>
      </c>
      <c r="X320" s="21"/>
      <c r="Y320" s="21"/>
      <c r="Z320" s="4"/>
      <c r="AA320" s="4"/>
      <c r="AB320" s="4"/>
      <c r="AC320" s="4"/>
      <c r="AD320" s="4"/>
      <c r="AE320" s="4"/>
      <c r="AF320" s="4"/>
      <c r="AG320" s="4"/>
      <c r="AH320" s="4"/>
      <c r="AI320" s="4"/>
      <c r="AJ320" s="4"/>
      <c r="AK320" s="4"/>
      <c r="AL320" s="4"/>
      <c r="AM320" s="4"/>
      <c r="AN320" s="4"/>
      <c r="AO320" s="4"/>
      <c r="AP320" s="4"/>
      <c r="AQ320" s="4"/>
      <c r="AR320" s="4"/>
      <c r="AS320" s="4"/>
      <c r="AT320" s="4"/>
      <c r="AU320" s="4"/>
      <c r="AV320" s="4"/>
      <c r="AW320" s="4"/>
      <c r="AX320" s="4"/>
      <c r="AY320" s="4"/>
      <c r="AZ320" s="4"/>
      <c r="BA320" s="4"/>
      <c r="BB320" s="4"/>
    </row>
    <row r="321" spans="1:54" ht="50.1">
      <c r="A321" s="159" t="s">
        <v>576</v>
      </c>
      <c r="B321" s="170" t="str">
        <f>IFERROR((VLOOKUP(D321,#REF!,7,0)),"")</f>
        <v/>
      </c>
      <c r="C321" s="170" t="str">
        <f>IFERROR((VLOOKUP(D321,#REF!,8,0)),"")</f>
        <v/>
      </c>
      <c r="D321" s="90" t="s">
        <v>577</v>
      </c>
      <c r="E321" s="91" t="s">
        <v>92</v>
      </c>
      <c r="F321" s="92">
        <v>76.58</v>
      </c>
      <c r="G321" s="93" t="str">
        <f>IFERROR((VLOOKUP(D321,#REF!,9,0)),"")</f>
        <v/>
      </c>
      <c r="H321" s="93" t="str">
        <f>IFERROR((VLOOKUP(D321,#REF!,10,0)),"")</f>
        <v/>
      </c>
      <c r="I321" s="94" t="str">
        <f t="shared" ref="I321:I323" si="524">IFERROR(TRUNC((H321+G321),2),"")</f>
        <v/>
      </c>
      <c r="J321" s="93" t="str">
        <f t="shared" ref="J321:J323" si="525">IFERROR(TRUNC(G321+G321*M321,2),"")</f>
        <v/>
      </c>
      <c r="K321" s="93" t="str">
        <f t="shared" ref="K321:K323" si="526">IFERROR(TRUNC(H321*(1+N321),2),"")</f>
        <v/>
      </c>
      <c r="L321" s="94" t="str">
        <f t="shared" ref="L321:L323" si="527">IFERROR(TRUNC((K321+J321),2),"")</f>
        <v/>
      </c>
      <c r="M321" s="95" t="e">
        <f t="shared" ref="M321:M324" si="528">$X$9</f>
        <v>#REF!</v>
      </c>
      <c r="N321" s="95" t="e">
        <f t="shared" ref="N321:N324" si="529">$X$10</f>
        <v>#REF!</v>
      </c>
      <c r="O321" s="93" t="str">
        <f t="shared" ref="O321:O323" si="530">IFERROR(TRUNC(J321*F321,2),"")</f>
        <v/>
      </c>
      <c r="P321" s="93" t="str">
        <f t="shared" ref="P321:P323" si="531">IFERROR(TRUNC(K321*F321,2),"")</f>
        <v/>
      </c>
      <c r="Q321" s="94" t="str">
        <f t="shared" ref="Q321:Q323" si="532">IFERROR(TRUNC((O321+P321),2),"")</f>
        <v/>
      </c>
      <c r="R321" s="96" t="str">
        <f>IFERROR((Q321/$Q$593),"")</f>
        <v/>
      </c>
      <c r="S321" s="12" t="str">
        <f t="shared" si="511"/>
        <v>12.02.01</v>
      </c>
      <c r="X321" s="21"/>
      <c r="Y321" s="21"/>
      <c r="Z321" s="4"/>
      <c r="AA321" s="4"/>
      <c r="AB321" s="4"/>
      <c r="AC321" s="4"/>
      <c r="AD321" s="4"/>
      <c r="AE321" s="4"/>
      <c r="AF321" s="4"/>
      <c r="AG321" s="4"/>
      <c r="AH321" s="4"/>
      <c r="AI321" s="4"/>
      <c r="AJ321" s="4"/>
      <c r="AK321" s="4"/>
      <c r="AL321" s="4"/>
      <c r="AM321" s="4"/>
      <c r="AN321" s="4"/>
      <c r="AO321" s="4"/>
      <c r="AP321" s="4"/>
      <c r="AQ321" s="4"/>
      <c r="AR321" s="4"/>
      <c r="AS321" s="4"/>
      <c r="AT321" s="4"/>
      <c r="AU321" s="4"/>
      <c r="AV321" s="4"/>
      <c r="AW321" s="4"/>
      <c r="AX321" s="4"/>
      <c r="AY321" s="4"/>
      <c r="AZ321" s="4"/>
      <c r="BA321" s="4"/>
      <c r="BB321" s="4"/>
    </row>
    <row r="322" spans="1:54" ht="50.1">
      <c r="A322" s="159" t="s">
        <v>578</v>
      </c>
      <c r="B322" s="170" t="str">
        <f>IFERROR((VLOOKUP(D322,#REF!,7,0)),"")</f>
        <v/>
      </c>
      <c r="C322" s="170" t="str">
        <f>IFERROR((VLOOKUP(D322,#REF!,8,0)),"")</f>
        <v/>
      </c>
      <c r="D322" s="90" t="s">
        <v>579</v>
      </c>
      <c r="E322" s="91" t="s">
        <v>92</v>
      </c>
      <c r="F322" s="92">
        <v>76.58</v>
      </c>
      <c r="G322" s="93" t="str">
        <f>IFERROR((VLOOKUP(D322,#REF!,9,0)),"")</f>
        <v/>
      </c>
      <c r="H322" s="93" t="str">
        <f>IFERROR((VLOOKUP(D322,#REF!,10,0)),"")</f>
        <v/>
      </c>
      <c r="I322" s="94" t="str">
        <f t="shared" si="524"/>
        <v/>
      </c>
      <c r="J322" s="93" t="str">
        <f t="shared" si="525"/>
        <v/>
      </c>
      <c r="K322" s="93" t="str">
        <f t="shared" si="526"/>
        <v/>
      </c>
      <c r="L322" s="94" t="str">
        <f t="shared" si="527"/>
        <v/>
      </c>
      <c r="M322" s="95" t="e">
        <f t="shared" si="528"/>
        <v>#REF!</v>
      </c>
      <c r="N322" s="95" t="e">
        <f t="shared" si="529"/>
        <v>#REF!</v>
      </c>
      <c r="O322" s="93" t="str">
        <f t="shared" si="530"/>
        <v/>
      </c>
      <c r="P322" s="93" t="str">
        <f t="shared" si="531"/>
        <v/>
      </c>
      <c r="Q322" s="94" t="str">
        <f t="shared" si="532"/>
        <v/>
      </c>
      <c r="R322" s="96" t="str">
        <f>IFERROR((Q322/$Q$593),"")</f>
        <v/>
      </c>
      <c r="S322" s="12" t="str">
        <f t="shared" si="511"/>
        <v>12.02.02</v>
      </c>
      <c r="X322" s="21"/>
      <c r="Y322" s="21"/>
      <c r="Z322" s="4"/>
      <c r="AA322" s="4"/>
      <c r="AB322" s="4"/>
      <c r="AC322" s="4"/>
      <c r="AD322" s="4"/>
      <c r="AE322" s="4"/>
      <c r="AF322" s="4"/>
      <c r="AG322" s="4"/>
      <c r="AH322" s="4"/>
      <c r="AI322" s="4"/>
      <c r="AJ322" s="4"/>
      <c r="AK322" s="4"/>
      <c r="AL322" s="4"/>
      <c r="AM322" s="4"/>
      <c r="AN322" s="4"/>
      <c r="AO322" s="4"/>
      <c r="AP322" s="4"/>
      <c r="AQ322" s="4"/>
      <c r="AR322" s="4"/>
      <c r="AS322" s="4"/>
      <c r="AT322" s="4"/>
      <c r="AU322" s="4"/>
      <c r="AV322" s="4"/>
      <c r="AW322" s="4"/>
      <c r="AX322" s="4"/>
      <c r="AY322" s="4"/>
      <c r="AZ322" s="4"/>
      <c r="BA322" s="4"/>
      <c r="BB322" s="4"/>
    </row>
    <row r="323" spans="1:54" ht="62.45">
      <c r="A323" s="159" t="s">
        <v>580</v>
      </c>
      <c r="B323" s="170" t="str">
        <f>IFERROR((VLOOKUP(D323,#REF!,7,0)),"")</f>
        <v/>
      </c>
      <c r="C323" s="170" t="str">
        <f>IFERROR((VLOOKUP(D323,#REF!,8,0)),"")</f>
        <v/>
      </c>
      <c r="D323" s="90" t="s">
        <v>581</v>
      </c>
      <c r="E323" s="91" t="s">
        <v>92</v>
      </c>
      <c r="F323" s="92">
        <v>269.06400000000002</v>
      </c>
      <c r="G323" s="93" t="str">
        <f>IFERROR((VLOOKUP(D323,#REF!,9,0)),"")</f>
        <v/>
      </c>
      <c r="H323" s="93" t="str">
        <f>IFERROR((VLOOKUP(D323,#REF!,10,0)),"")</f>
        <v/>
      </c>
      <c r="I323" s="94" t="str">
        <f t="shared" si="524"/>
        <v/>
      </c>
      <c r="J323" s="93" t="str">
        <f t="shared" si="525"/>
        <v/>
      </c>
      <c r="K323" s="93" t="str">
        <f t="shared" si="526"/>
        <v/>
      </c>
      <c r="L323" s="94" t="str">
        <f t="shared" si="527"/>
        <v/>
      </c>
      <c r="M323" s="95" t="e">
        <f t="shared" si="528"/>
        <v>#REF!</v>
      </c>
      <c r="N323" s="95" t="e">
        <f t="shared" si="529"/>
        <v>#REF!</v>
      </c>
      <c r="O323" s="93" t="str">
        <f t="shared" si="530"/>
        <v/>
      </c>
      <c r="P323" s="93" t="str">
        <f t="shared" si="531"/>
        <v/>
      </c>
      <c r="Q323" s="94" t="str">
        <f t="shared" si="532"/>
        <v/>
      </c>
      <c r="R323" s="96" t="str">
        <f>IFERROR((Q323/$Q$593),"")</f>
        <v/>
      </c>
      <c r="S323" s="12" t="str">
        <f t="shared" si="511"/>
        <v>12.02.03</v>
      </c>
      <c r="X323" s="21"/>
      <c r="Y323" s="21"/>
      <c r="Z323" s="4"/>
      <c r="AA323" s="4"/>
      <c r="AB323" s="4"/>
      <c r="AC323" s="4"/>
      <c r="AD323" s="4"/>
      <c r="AE323" s="4"/>
      <c r="AF323" s="4"/>
      <c r="AG323" s="4"/>
      <c r="AH323" s="4"/>
      <c r="AI323" s="4"/>
      <c r="AJ323" s="4"/>
      <c r="AK323" s="4"/>
      <c r="AL323" s="4"/>
      <c r="AM323" s="4"/>
      <c r="AN323" s="4"/>
      <c r="AO323" s="4"/>
      <c r="AP323" s="4"/>
      <c r="AQ323" s="4"/>
      <c r="AR323" s="4"/>
      <c r="AS323" s="4"/>
      <c r="AT323" s="4"/>
      <c r="AU323" s="4"/>
      <c r="AV323" s="4"/>
      <c r="AW323" s="4"/>
      <c r="AX323" s="4"/>
      <c r="AY323" s="4"/>
      <c r="AZ323" s="4"/>
      <c r="BA323" s="4"/>
      <c r="BB323" s="4"/>
    </row>
    <row r="324" spans="1:54" ht="37.5">
      <c r="A324" s="159" t="s">
        <v>582</v>
      </c>
      <c r="B324" s="170" t="str">
        <f>IFERROR((VLOOKUP(D324,#REF!,7,0)),"")</f>
        <v/>
      </c>
      <c r="C324" s="170" t="str">
        <f>IFERROR((VLOOKUP(D324,#REF!,8,0)),"")</f>
        <v/>
      </c>
      <c r="D324" s="90" t="s">
        <v>583</v>
      </c>
      <c r="E324" s="91" t="s">
        <v>92</v>
      </c>
      <c r="F324" s="92">
        <v>378.13</v>
      </c>
      <c r="G324" s="93" t="str">
        <f>IFERROR((VLOOKUP(D324,#REF!,9,0)),"")</f>
        <v/>
      </c>
      <c r="H324" s="93" t="str">
        <f>IFERROR((VLOOKUP(D324,#REF!,10,0)),"")</f>
        <v/>
      </c>
      <c r="I324" s="94" t="str">
        <f t="shared" ref="I324" si="533">IFERROR(TRUNC((H324+G324),2),"")</f>
        <v/>
      </c>
      <c r="J324" s="93" t="str">
        <f t="shared" ref="J324" si="534">IFERROR(TRUNC(G324+G324*M324,2),"")</f>
        <v/>
      </c>
      <c r="K324" s="93" t="str">
        <f t="shared" ref="K324" si="535">IFERROR(TRUNC(H324*(1+N324),2),"")</f>
        <v/>
      </c>
      <c r="L324" s="94" t="str">
        <f t="shared" ref="L324" si="536">IFERROR(TRUNC((K324+J324),2),"")</f>
        <v/>
      </c>
      <c r="M324" s="95" t="e">
        <f t="shared" si="528"/>
        <v>#REF!</v>
      </c>
      <c r="N324" s="95" t="e">
        <f t="shared" si="529"/>
        <v>#REF!</v>
      </c>
      <c r="O324" s="93" t="str">
        <f t="shared" ref="O324" si="537">IFERROR(TRUNC(J324*F324,2),"")</f>
        <v/>
      </c>
      <c r="P324" s="93" t="str">
        <f t="shared" ref="P324" si="538">IFERROR(TRUNC(K324*F324,2),"")</f>
        <v/>
      </c>
      <c r="Q324" s="94" t="str">
        <f t="shared" ref="Q324" si="539">IFERROR(TRUNC((O324+P324),2),"")</f>
        <v/>
      </c>
      <c r="R324" s="96" t="str">
        <f>IFERROR((Q324/$Q$593),"")</f>
        <v/>
      </c>
      <c r="S324" s="12" t="str">
        <f t="shared" ref="S324" si="540">+A324</f>
        <v>12.02.04</v>
      </c>
      <c r="X324" s="21"/>
      <c r="Y324" s="21"/>
    </row>
    <row r="325" spans="1:54" ht="12.95">
      <c r="A325" s="158" t="s">
        <v>584</v>
      </c>
      <c r="B325" s="169"/>
      <c r="C325" s="169"/>
      <c r="D325" s="97" t="s">
        <v>585</v>
      </c>
      <c r="E325" s="97"/>
      <c r="F325" s="98"/>
      <c r="G325" s="97"/>
      <c r="H325" s="97"/>
      <c r="I325" s="97"/>
      <c r="J325" s="97"/>
      <c r="K325" s="97"/>
      <c r="L325" s="97"/>
      <c r="M325" s="99"/>
      <c r="N325" s="99"/>
      <c r="O325" s="97"/>
      <c r="P325" s="97"/>
      <c r="Q325" s="97"/>
      <c r="R325" s="100"/>
      <c r="S325" s="12" t="str">
        <f t="shared" si="511"/>
        <v>12.03</v>
      </c>
      <c r="X325" s="21"/>
      <c r="Y325" s="21"/>
      <c r="Z325" s="4"/>
      <c r="AA325" s="4"/>
      <c r="AB325" s="4"/>
      <c r="AC325" s="4"/>
      <c r="AD325" s="4"/>
      <c r="AE325" s="4"/>
      <c r="AF325" s="4"/>
      <c r="AG325" s="4"/>
      <c r="AH325" s="4"/>
      <c r="AI325" s="4"/>
      <c r="AJ325" s="4"/>
      <c r="AK325" s="4"/>
      <c r="AL325" s="4"/>
      <c r="AM325" s="4"/>
      <c r="AN325" s="4"/>
      <c r="AO325" s="4"/>
      <c r="AP325" s="4"/>
      <c r="AQ325" s="4"/>
      <c r="AR325" s="4"/>
      <c r="AS325" s="4"/>
      <c r="AT325" s="4"/>
      <c r="AU325" s="4"/>
      <c r="AV325" s="4"/>
      <c r="AW325" s="4"/>
      <c r="AX325" s="4"/>
      <c r="AY325" s="4"/>
      <c r="AZ325" s="4"/>
      <c r="BA325" s="4"/>
      <c r="BB325" s="4"/>
    </row>
    <row r="326" spans="1:54" ht="62.45">
      <c r="A326" s="159" t="s">
        <v>586</v>
      </c>
      <c r="B326" s="170" t="str">
        <f>IFERROR((VLOOKUP(D326,#REF!,7,0)),"")</f>
        <v/>
      </c>
      <c r="C326" s="170" t="str">
        <f>IFERROR((VLOOKUP(D326,#REF!,8,0)),"")</f>
        <v/>
      </c>
      <c r="D326" s="90" t="s">
        <v>587</v>
      </c>
      <c r="E326" s="91" t="s">
        <v>92</v>
      </c>
      <c r="F326" s="92">
        <v>41.2</v>
      </c>
      <c r="G326" s="93" t="str">
        <f>IFERROR((VLOOKUP(D326,#REF!,9,0)),"")</f>
        <v/>
      </c>
      <c r="H326" s="93" t="str">
        <f>IFERROR((VLOOKUP(D326,#REF!,10,0)),"")</f>
        <v/>
      </c>
      <c r="I326" s="94" t="str">
        <f>IFERROR(TRUNC((H326+G326),2),"")</f>
        <v/>
      </c>
      <c r="J326" s="93" t="str">
        <f>IFERROR(TRUNC(G326+G326*M326,2),"")</f>
        <v/>
      </c>
      <c r="K326" s="93" t="str">
        <f>IFERROR(TRUNC(H326*(1+N326),2),"")</f>
        <v/>
      </c>
      <c r="L326" s="94" t="str">
        <f>IFERROR(TRUNC((K326+J326),2),"")</f>
        <v/>
      </c>
      <c r="M326" s="95" t="e">
        <f>$X$9</f>
        <v>#REF!</v>
      </c>
      <c r="N326" s="95" t="e">
        <f>$X$10</f>
        <v>#REF!</v>
      </c>
      <c r="O326" s="93" t="str">
        <f>IFERROR(TRUNC(J326*F326,2),"")</f>
        <v/>
      </c>
      <c r="P326" s="93" t="str">
        <f>IFERROR(TRUNC(K326*F326,2),"")</f>
        <v/>
      </c>
      <c r="Q326" s="94" t="str">
        <f>IFERROR(TRUNC((O326+P326),2),"")</f>
        <v/>
      </c>
      <c r="R326" s="96" t="str">
        <f>IFERROR((Q326/$Q$593),"")</f>
        <v/>
      </c>
      <c r="S326" s="12" t="str">
        <f t="shared" si="511"/>
        <v>12.03.01</v>
      </c>
      <c r="X326" s="21"/>
      <c r="Y326" s="21"/>
      <c r="Z326" s="4"/>
      <c r="AA326" s="4"/>
      <c r="AB326" s="4"/>
      <c r="AC326" s="4"/>
      <c r="AD326" s="4"/>
      <c r="AE326" s="4"/>
      <c r="AF326" s="4"/>
      <c r="AG326" s="4"/>
      <c r="AH326" s="4"/>
      <c r="AI326" s="4"/>
      <c r="AJ326" s="4"/>
      <c r="AK326" s="4"/>
      <c r="AL326" s="4"/>
      <c r="AM326" s="4"/>
      <c r="AN326" s="4"/>
      <c r="AO326" s="4"/>
      <c r="AP326" s="4"/>
      <c r="AQ326" s="4"/>
      <c r="AR326" s="4"/>
      <c r="AS326" s="4"/>
      <c r="AT326" s="4"/>
      <c r="AU326" s="4"/>
      <c r="AV326" s="4"/>
      <c r="AW326" s="4"/>
      <c r="AX326" s="4"/>
      <c r="AY326" s="4"/>
      <c r="AZ326" s="4"/>
      <c r="BA326" s="4"/>
      <c r="BB326" s="4"/>
    </row>
    <row r="327" spans="1:54" ht="62.45">
      <c r="A327" s="159" t="s">
        <v>588</v>
      </c>
      <c r="B327" s="170" t="str">
        <f>IFERROR((VLOOKUP(D327,#REF!,7,0)),"")</f>
        <v/>
      </c>
      <c r="C327" s="170" t="str">
        <f>IFERROR((VLOOKUP(D327,#REF!,8,0)),"")</f>
        <v/>
      </c>
      <c r="D327" s="90" t="s">
        <v>589</v>
      </c>
      <c r="E327" s="91" t="s">
        <v>92</v>
      </c>
      <c r="F327" s="92">
        <v>115.75</v>
      </c>
      <c r="G327" s="93" t="str">
        <f>IFERROR((VLOOKUP(D327,#REF!,9,0)),"")</f>
        <v/>
      </c>
      <c r="H327" s="93" t="str">
        <f>IFERROR((VLOOKUP(D327,#REF!,10,0)),"")</f>
        <v/>
      </c>
      <c r="I327" s="94" t="str">
        <f>IFERROR(TRUNC((H327+G327),2),"")</f>
        <v/>
      </c>
      <c r="J327" s="93" t="str">
        <f>IFERROR(TRUNC(G327+G327*M327,2),"")</f>
        <v/>
      </c>
      <c r="K327" s="93" t="str">
        <f>IFERROR(TRUNC(H327*(1+N327),2),"")</f>
        <v/>
      </c>
      <c r="L327" s="94" t="str">
        <f>IFERROR(TRUNC((K327+J327),2),"")</f>
        <v/>
      </c>
      <c r="M327" s="95" t="e">
        <f>$X$9</f>
        <v>#REF!</v>
      </c>
      <c r="N327" s="95" t="e">
        <f>$X$10</f>
        <v>#REF!</v>
      </c>
      <c r="O327" s="93" t="str">
        <f>IFERROR(TRUNC(J327*F327,2),"")</f>
        <v/>
      </c>
      <c r="P327" s="93" t="str">
        <f>IFERROR(TRUNC(K327*F327,2),"")</f>
        <v/>
      </c>
      <c r="Q327" s="94" t="str">
        <f>IFERROR(TRUNC((O327+P327),2),"")</f>
        <v/>
      </c>
      <c r="R327" s="96" t="str">
        <f>IFERROR((Q327/$Q$593),"")</f>
        <v/>
      </c>
      <c r="S327" s="12" t="str">
        <f t="shared" ref="S327" si="541">+A327</f>
        <v>12.03.02</v>
      </c>
      <c r="X327" s="21"/>
      <c r="Y327" s="21"/>
      <c r="Z327" s="4"/>
      <c r="AA327" s="4"/>
      <c r="AB327" s="4"/>
      <c r="AC327" s="4"/>
      <c r="AD327" s="4"/>
      <c r="AE327" s="4"/>
      <c r="AF327" s="4"/>
      <c r="AG327" s="4"/>
      <c r="AH327" s="4"/>
      <c r="AI327" s="4"/>
      <c r="AJ327" s="4"/>
      <c r="AK327" s="4"/>
      <c r="AL327" s="4"/>
      <c r="AM327" s="4"/>
      <c r="AN327" s="4"/>
      <c r="AO327" s="4"/>
      <c r="AP327" s="4"/>
      <c r="AQ327" s="4"/>
      <c r="AR327" s="4"/>
      <c r="AS327" s="4"/>
      <c r="AT327" s="4"/>
      <c r="AU327" s="4"/>
      <c r="AV327" s="4"/>
      <c r="AW327" s="4"/>
      <c r="AX327" s="4"/>
      <c r="AY327" s="4"/>
      <c r="AZ327" s="4"/>
      <c r="BA327" s="4"/>
      <c r="BB327" s="4"/>
    </row>
    <row r="328" spans="1:54" ht="12.95">
      <c r="A328" s="158" t="s">
        <v>590</v>
      </c>
      <c r="B328" s="169"/>
      <c r="C328" s="169"/>
      <c r="D328" s="97" t="s">
        <v>591</v>
      </c>
      <c r="E328" s="97"/>
      <c r="F328" s="98"/>
      <c r="G328" s="97"/>
      <c r="H328" s="97"/>
      <c r="I328" s="97"/>
      <c r="J328" s="97"/>
      <c r="K328" s="97"/>
      <c r="L328" s="97"/>
      <c r="M328" s="99"/>
      <c r="N328" s="99"/>
      <c r="O328" s="97"/>
      <c r="P328" s="97"/>
      <c r="Q328" s="97"/>
      <c r="R328" s="100"/>
      <c r="S328" s="12" t="str">
        <f t="shared" ref="S328:S329" si="542">+A328</f>
        <v>12.04</v>
      </c>
      <c r="X328" s="21"/>
      <c r="Y328" s="21"/>
      <c r="Z328" s="4"/>
      <c r="AA328" s="4"/>
      <c r="AB328" s="4"/>
      <c r="AC328" s="4"/>
      <c r="AD328" s="4"/>
      <c r="AE328" s="4"/>
      <c r="AF328" s="4"/>
      <c r="AG328" s="4"/>
      <c r="AH328" s="4"/>
      <c r="AI328" s="4"/>
      <c r="AJ328" s="4"/>
      <c r="AK328" s="4"/>
      <c r="AL328" s="4"/>
      <c r="AM328" s="4"/>
      <c r="AN328" s="4"/>
      <c r="AO328" s="4"/>
      <c r="AP328" s="4"/>
      <c r="AQ328" s="4"/>
      <c r="AR328" s="4"/>
      <c r="AS328" s="4"/>
      <c r="AT328" s="4"/>
      <c r="AU328" s="4"/>
      <c r="AV328" s="4"/>
      <c r="AW328" s="4"/>
      <c r="AX328" s="4"/>
      <c r="AY328" s="4"/>
      <c r="AZ328" s="4"/>
      <c r="BA328" s="4"/>
      <c r="BB328" s="4"/>
    </row>
    <row r="329" spans="1:54" ht="75">
      <c r="A329" s="159" t="s">
        <v>592</v>
      </c>
      <c r="B329" s="170" t="str">
        <f>IFERROR((VLOOKUP(D329,#REF!,7,0)),"")</f>
        <v/>
      </c>
      <c r="C329" s="170" t="str">
        <f>IFERROR((VLOOKUP(D329,#REF!,8,0)),"")</f>
        <v/>
      </c>
      <c r="D329" s="90" t="s">
        <v>593</v>
      </c>
      <c r="E329" s="91" t="s">
        <v>92</v>
      </c>
      <c r="F329" s="92">
        <f>26.2+115</f>
        <v>141.19999999999999</v>
      </c>
      <c r="G329" s="93" t="str">
        <f>IFERROR((VLOOKUP(D329,#REF!,9,0)),"")</f>
        <v/>
      </c>
      <c r="H329" s="93" t="str">
        <f>IFERROR((VLOOKUP(D329,#REF!,10,0)),"")</f>
        <v/>
      </c>
      <c r="I329" s="94" t="str">
        <f t="shared" ref="I329:I330" si="543">IFERROR(TRUNC((H329+G329),2),"")</f>
        <v/>
      </c>
      <c r="J329" s="93" t="str">
        <f t="shared" ref="J329:J330" si="544">IFERROR(TRUNC(G329+G329*M329,2),"")</f>
        <v/>
      </c>
      <c r="K329" s="93" t="str">
        <f t="shared" ref="K329:K330" si="545">IFERROR(TRUNC(H329*(1+N329),2),"")</f>
        <v/>
      </c>
      <c r="L329" s="94" t="str">
        <f t="shared" ref="L329:L330" si="546">IFERROR(TRUNC((K329+J329),2),"")</f>
        <v/>
      </c>
      <c r="M329" s="95" t="e">
        <f t="shared" ref="M329:M333" si="547">$X$9</f>
        <v>#REF!</v>
      </c>
      <c r="N329" s="95" t="e">
        <f t="shared" ref="N329:N333" si="548">$X$10</f>
        <v>#REF!</v>
      </c>
      <c r="O329" s="93" t="str">
        <f t="shared" ref="O329:O330" si="549">IFERROR(TRUNC(J329*F329,2),"")</f>
        <v/>
      </c>
      <c r="P329" s="93" t="str">
        <f t="shared" ref="P329:P330" si="550">IFERROR(TRUNC(K329*F329,2),"")</f>
        <v/>
      </c>
      <c r="Q329" s="94" t="str">
        <f t="shared" ref="Q329:Q330" si="551">IFERROR(TRUNC((O329+P329),2),"")</f>
        <v/>
      </c>
      <c r="R329" s="96" t="str">
        <f>IFERROR((Q329/$Q$593),"")</f>
        <v/>
      </c>
      <c r="S329" s="12" t="str">
        <f t="shared" si="542"/>
        <v>12.04.01</v>
      </c>
      <c r="X329" s="21"/>
      <c r="Y329" s="21"/>
      <c r="Z329" s="4"/>
      <c r="AA329" s="4"/>
      <c r="AB329" s="4"/>
      <c r="AC329" s="4"/>
      <c r="AD329" s="4"/>
      <c r="AE329" s="4"/>
      <c r="AF329" s="4"/>
      <c r="AG329" s="4"/>
      <c r="AH329" s="4"/>
      <c r="AI329" s="4"/>
      <c r="AJ329" s="4"/>
      <c r="AK329" s="4"/>
      <c r="AL329" s="4"/>
      <c r="AM329" s="4"/>
      <c r="AN329" s="4"/>
      <c r="AO329" s="4"/>
      <c r="AP329" s="4"/>
      <c r="AQ329" s="4"/>
      <c r="AR329" s="4"/>
      <c r="AS329" s="4"/>
      <c r="AT329" s="4"/>
      <c r="AU329" s="4"/>
      <c r="AV329" s="4"/>
      <c r="AW329" s="4"/>
      <c r="AX329" s="4"/>
      <c r="AY329" s="4"/>
      <c r="AZ329" s="4"/>
      <c r="BA329" s="4"/>
      <c r="BB329" s="4"/>
    </row>
    <row r="330" spans="1:54" ht="62.45">
      <c r="A330" s="159" t="s">
        <v>594</v>
      </c>
      <c r="B330" s="170" t="str">
        <f>IFERROR((VLOOKUP(D330,#REF!,7,0)),"")</f>
        <v/>
      </c>
      <c r="C330" s="170" t="str">
        <f>IFERROR((VLOOKUP(D330,#REF!,8,0)),"")</f>
        <v/>
      </c>
      <c r="D330" s="90" t="s">
        <v>595</v>
      </c>
      <c r="E330" s="91" t="s">
        <v>92</v>
      </c>
      <c r="F330" s="92">
        <f>F329</f>
        <v>141.19999999999999</v>
      </c>
      <c r="G330" s="93" t="str">
        <f>IFERROR((VLOOKUP(D330,#REF!,9,0)),"")</f>
        <v/>
      </c>
      <c r="H330" s="93" t="str">
        <f>IFERROR((VLOOKUP(D330,#REF!,10,0)),"")</f>
        <v/>
      </c>
      <c r="I330" s="94" t="str">
        <f t="shared" si="543"/>
        <v/>
      </c>
      <c r="J330" s="93" t="str">
        <f t="shared" si="544"/>
        <v/>
      </c>
      <c r="K330" s="93" t="str">
        <f t="shared" si="545"/>
        <v/>
      </c>
      <c r="L330" s="94" t="str">
        <f t="shared" si="546"/>
        <v/>
      </c>
      <c r="M330" s="95" t="e">
        <f t="shared" si="547"/>
        <v>#REF!</v>
      </c>
      <c r="N330" s="95" t="e">
        <f t="shared" si="548"/>
        <v>#REF!</v>
      </c>
      <c r="O330" s="93" t="str">
        <f t="shared" si="549"/>
        <v/>
      </c>
      <c r="P330" s="93" t="str">
        <f t="shared" si="550"/>
        <v/>
      </c>
      <c r="Q330" s="94" t="str">
        <f t="shared" si="551"/>
        <v/>
      </c>
      <c r="R330" s="96" t="str">
        <f>IFERROR((Q330/$Q$593),"")</f>
        <v/>
      </c>
      <c r="S330" s="12" t="str">
        <f t="shared" si="511"/>
        <v>12.04.02</v>
      </c>
      <c r="X330" s="21"/>
      <c r="Y330" s="21"/>
      <c r="Z330" s="4"/>
      <c r="AA330" s="4"/>
      <c r="AB330" s="4"/>
      <c r="AC330" s="4"/>
      <c r="AD330" s="4"/>
      <c r="AE330" s="4"/>
      <c r="AF330" s="4"/>
      <c r="AG330" s="4"/>
      <c r="AH330" s="4"/>
      <c r="AI330" s="4"/>
      <c r="AJ330" s="4"/>
      <c r="AK330" s="4"/>
      <c r="AL330" s="4"/>
      <c r="AM330" s="4"/>
      <c r="AN330" s="4"/>
      <c r="AO330" s="4"/>
      <c r="AP330" s="4"/>
      <c r="AQ330" s="4"/>
      <c r="AR330" s="4"/>
      <c r="AS330" s="4"/>
      <c r="AT330" s="4"/>
      <c r="AU330" s="4"/>
      <c r="AV330" s="4"/>
      <c r="AW330" s="4"/>
      <c r="AX330" s="4"/>
      <c r="AY330" s="4"/>
      <c r="AZ330" s="4"/>
      <c r="BA330" s="4"/>
      <c r="BB330" s="4"/>
    </row>
    <row r="331" spans="1:54" ht="12.95">
      <c r="A331" s="158" t="s">
        <v>596</v>
      </c>
      <c r="B331" s="169"/>
      <c r="C331" s="169"/>
      <c r="D331" s="97" t="s">
        <v>597</v>
      </c>
      <c r="E331" s="97"/>
      <c r="F331" s="98"/>
      <c r="G331" s="97"/>
      <c r="H331" s="97"/>
      <c r="I331" s="97"/>
      <c r="J331" s="97"/>
      <c r="K331" s="97"/>
      <c r="L331" s="97"/>
      <c r="M331" s="99"/>
      <c r="N331" s="99"/>
      <c r="O331" s="97"/>
      <c r="P331" s="97"/>
      <c r="Q331" s="97"/>
      <c r="R331" s="100"/>
      <c r="S331" s="12" t="str">
        <f t="shared" si="511"/>
        <v>12.05</v>
      </c>
      <c r="X331" s="21"/>
      <c r="Y331" s="21"/>
      <c r="Z331" s="4"/>
      <c r="AA331" s="4"/>
      <c r="AB331" s="4"/>
      <c r="AC331" s="4"/>
      <c r="AD331" s="4"/>
      <c r="AE331" s="4"/>
      <c r="AF331" s="4"/>
      <c r="AG331" s="4"/>
      <c r="AH331" s="4"/>
      <c r="AI331" s="4"/>
      <c r="AJ331" s="4"/>
      <c r="AK331" s="4"/>
      <c r="AL331" s="4"/>
      <c r="AM331" s="4"/>
      <c r="AN331" s="4"/>
      <c r="AO331" s="4"/>
      <c r="AP331" s="4"/>
      <c r="AQ331" s="4"/>
      <c r="AR331" s="4"/>
      <c r="AS331" s="4"/>
      <c r="AT331" s="4"/>
      <c r="AU331" s="4"/>
      <c r="AV331" s="4"/>
      <c r="AW331" s="4"/>
      <c r="AX331" s="4"/>
      <c r="AY331" s="4"/>
      <c r="AZ331" s="4"/>
      <c r="BA331" s="4"/>
      <c r="BB331" s="4"/>
    </row>
    <row r="332" spans="1:54" ht="24.95">
      <c r="A332" s="159" t="s">
        <v>598</v>
      </c>
      <c r="B332" s="170" t="str">
        <f>IFERROR((VLOOKUP(D332,#REF!,7,0)),"")</f>
        <v/>
      </c>
      <c r="C332" s="170" t="str">
        <f>IFERROR((VLOOKUP(D332,#REF!,8,0)),"")</f>
        <v/>
      </c>
      <c r="D332" s="90" t="s">
        <v>599</v>
      </c>
      <c r="E332" s="91" t="s">
        <v>92</v>
      </c>
      <c r="F332" s="92">
        <v>10.92</v>
      </c>
      <c r="G332" s="93" t="str">
        <f>IFERROR((VLOOKUP(D332,#REF!,9,0)),"")</f>
        <v/>
      </c>
      <c r="H332" s="93" t="str">
        <f>IFERROR((VLOOKUP(D332,#REF!,10,0)),"")</f>
        <v/>
      </c>
      <c r="I332" s="94" t="str">
        <f t="shared" ref="I332" si="552">IFERROR(TRUNC((H332+G332),2),"")</f>
        <v/>
      </c>
      <c r="J332" s="93" t="str">
        <f t="shared" ref="J332" si="553">IFERROR(TRUNC(G332+G332*M332,2),"")</f>
        <v/>
      </c>
      <c r="K332" s="93" t="str">
        <f t="shared" ref="K332" si="554">IFERROR(TRUNC(H332*(1+N332),2),"")</f>
        <v/>
      </c>
      <c r="L332" s="94" t="str">
        <f t="shared" ref="L332" si="555">IFERROR(TRUNC((K332+J332),2),"")</f>
        <v/>
      </c>
      <c r="M332" s="95" t="e">
        <f t="shared" si="547"/>
        <v>#REF!</v>
      </c>
      <c r="N332" s="95" t="e">
        <f t="shared" si="548"/>
        <v>#REF!</v>
      </c>
      <c r="O332" s="93" t="str">
        <f t="shared" ref="O332" si="556">IFERROR(TRUNC(J332*F332,2),"")</f>
        <v/>
      </c>
      <c r="P332" s="93" t="str">
        <f t="shared" ref="P332" si="557">IFERROR(TRUNC(K332*F332,2),"")</f>
        <v/>
      </c>
      <c r="Q332" s="94" t="str">
        <f t="shared" ref="Q332" si="558">IFERROR(TRUNC((O332+P332),2),"")</f>
        <v/>
      </c>
      <c r="R332" s="96" t="str">
        <f>IFERROR((Q332/$Q$593),"")</f>
        <v/>
      </c>
      <c r="S332" s="12" t="str">
        <f t="shared" ref="S332" si="559">+A332</f>
        <v>12.05.01</v>
      </c>
      <c r="X332" s="21"/>
      <c r="Y332" s="21"/>
      <c r="Z332" s="4"/>
      <c r="AA332" s="4"/>
      <c r="AB332" s="4"/>
      <c r="AC332" s="4"/>
      <c r="AD332" s="4"/>
      <c r="AE332" s="4"/>
      <c r="AF332" s="4"/>
      <c r="AG332" s="4"/>
      <c r="AH332" s="4"/>
      <c r="AI332" s="4"/>
      <c r="AJ332" s="4"/>
      <c r="AK332" s="4"/>
      <c r="AL332" s="4"/>
      <c r="AM332" s="4"/>
      <c r="AN332" s="4"/>
      <c r="AO332" s="4"/>
      <c r="AP332" s="4"/>
      <c r="AQ332" s="4"/>
      <c r="AR332" s="4"/>
      <c r="AS332" s="4"/>
      <c r="AT332" s="4"/>
      <c r="AU332" s="4"/>
      <c r="AV332" s="4"/>
      <c r="AW332" s="4"/>
      <c r="AX332" s="4"/>
      <c r="AY332" s="4"/>
      <c r="AZ332" s="4"/>
      <c r="BA332" s="4"/>
      <c r="BB332" s="4"/>
    </row>
    <row r="333" spans="1:54" ht="62.45">
      <c r="A333" s="159" t="s">
        <v>600</v>
      </c>
      <c r="B333" s="170" t="str">
        <f>IFERROR((VLOOKUP(D333,#REF!,7,0)),"")</f>
        <v/>
      </c>
      <c r="C333" s="170" t="str">
        <f>IFERROR((VLOOKUP(D333,#REF!,8,0)),"")</f>
        <v/>
      </c>
      <c r="D333" s="90" t="s">
        <v>601</v>
      </c>
      <c r="E333" s="91" t="s">
        <v>92</v>
      </c>
      <c r="F333" s="92">
        <v>10.92</v>
      </c>
      <c r="G333" s="93" t="str">
        <f>IFERROR((VLOOKUP(D333,#REF!,9,0)),"")</f>
        <v/>
      </c>
      <c r="H333" s="93" t="str">
        <f>IFERROR((VLOOKUP(D333,#REF!,10,0)),"")</f>
        <v/>
      </c>
      <c r="I333" s="94" t="str">
        <f t="shared" ref="I333" si="560">IFERROR(TRUNC((H333+G333),2),"")</f>
        <v/>
      </c>
      <c r="J333" s="93" t="str">
        <f t="shared" ref="J333" si="561">IFERROR(TRUNC(G333+G333*M333,2),"")</f>
        <v/>
      </c>
      <c r="K333" s="93" t="str">
        <f t="shared" ref="K333" si="562">IFERROR(TRUNC(H333*(1+N333),2),"")</f>
        <v/>
      </c>
      <c r="L333" s="94" t="str">
        <f t="shared" ref="L333" si="563">IFERROR(TRUNC((K333+J333),2),"")</f>
        <v/>
      </c>
      <c r="M333" s="95" t="e">
        <f t="shared" si="547"/>
        <v>#REF!</v>
      </c>
      <c r="N333" s="95" t="e">
        <f t="shared" si="548"/>
        <v>#REF!</v>
      </c>
      <c r="O333" s="93" t="str">
        <f t="shared" ref="O333" si="564">IFERROR(TRUNC(J333*F333,2),"")</f>
        <v/>
      </c>
      <c r="P333" s="93" t="str">
        <f t="shared" ref="P333" si="565">IFERROR(TRUNC(K333*F333,2),"")</f>
        <v/>
      </c>
      <c r="Q333" s="94" t="str">
        <f t="shared" ref="Q333" si="566">IFERROR(TRUNC((O333+P333),2),"")</f>
        <v/>
      </c>
      <c r="R333" s="96" t="str">
        <f>IFERROR((Q333/$Q$593),"")</f>
        <v/>
      </c>
      <c r="S333" s="12" t="str">
        <f t="shared" si="511"/>
        <v>12.05.02</v>
      </c>
      <c r="X333" s="21"/>
      <c r="Y333" s="21"/>
      <c r="Z333" s="4"/>
      <c r="AA333" s="4"/>
      <c r="AB333" s="4"/>
      <c r="AC333" s="4"/>
      <c r="AD333" s="4"/>
      <c r="AE333" s="4"/>
      <c r="AF333" s="4"/>
      <c r="AG333" s="4"/>
      <c r="AH333" s="4"/>
      <c r="AI333" s="4"/>
      <c r="AJ333" s="4"/>
      <c r="AK333" s="4"/>
      <c r="AL333" s="4"/>
      <c r="AM333" s="4"/>
      <c r="AN333" s="4"/>
      <c r="AO333" s="4"/>
      <c r="AP333" s="4"/>
      <c r="AQ333" s="4"/>
      <c r="AR333" s="4"/>
      <c r="AS333" s="4"/>
      <c r="AT333" s="4"/>
      <c r="AU333" s="4"/>
      <c r="AV333" s="4"/>
      <c r="AW333" s="4"/>
      <c r="AX333" s="4"/>
      <c r="AY333" s="4"/>
      <c r="AZ333" s="4"/>
      <c r="BA333" s="4"/>
      <c r="BB333" s="4"/>
    </row>
    <row r="334" spans="1:54">
      <c r="A334" s="161"/>
      <c r="B334" s="43"/>
      <c r="C334" s="43"/>
      <c r="D334" s="42"/>
      <c r="E334" s="43"/>
      <c r="F334" s="44"/>
      <c r="G334" s="44"/>
      <c r="H334" s="44"/>
      <c r="I334" s="44"/>
      <c r="J334" s="44"/>
      <c r="K334" s="44"/>
      <c r="L334" s="45"/>
      <c r="M334" s="46"/>
      <c r="N334" s="46"/>
      <c r="O334" s="45"/>
      <c r="P334" s="45"/>
      <c r="Q334" s="45"/>
      <c r="R334" s="47"/>
      <c r="S334" s="12">
        <f t="shared" si="511"/>
        <v>0</v>
      </c>
      <c r="X334" s="21"/>
      <c r="Y334" s="21"/>
      <c r="Z334" s="4"/>
      <c r="AA334" s="4"/>
      <c r="AB334" s="4"/>
      <c r="AC334" s="4"/>
      <c r="AD334" s="4"/>
      <c r="AE334" s="4"/>
      <c r="AF334" s="4"/>
      <c r="AG334" s="4"/>
      <c r="AH334" s="4"/>
      <c r="AI334" s="4"/>
      <c r="AJ334" s="4"/>
      <c r="AK334" s="4"/>
      <c r="AL334" s="4"/>
      <c r="AM334" s="4"/>
      <c r="AN334" s="4"/>
      <c r="AO334" s="4"/>
      <c r="AP334" s="4"/>
      <c r="AQ334" s="4"/>
      <c r="AR334" s="4"/>
      <c r="AS334" s="4"/>
      <c r="AT334" s="4"/>
      <c r="AU334" s="4"/>
      <c r="AV334" s="4"/>
      <c r="AW334" s="4"/>
      <c r="AX334" s="4"/>
      <c r="AY334" s="4"/>
      <c r="AZ334" s="4"/>
      <c r="BA334" s="4"/>
      <c r="BB334" s="4"/>
    </row>
    <row r="335" spans="1:54" ht="12.95">
      <c r="A335" s="162"/>
      <c r="B335" s="49"/>
      <c r="C335" s="49"/>
      <c r="D335" s="48"/>
      <c r="E335" s="49"/>
      <c r="F335" s="21"/>
      <c r="G335" s="21"/>
      <c r="H335" s="21"/>
      <c r="I335" s="21"/>
      <c r="J335" s="21"/>
      <c r="K335" s="21"/>
      <c r="L335" s="34"/>
      <c r="M335" s="34"/>
      <c r="N335" s="34" t="s">
        <v>115</v>
      </c>
      <c r="O335" s="50">
        <f>SUM(O315:O334)</f>
        <v>0</v>
      </c>
      <c r="P335" s="50">
        <f>SUM(P315:P334)</f>
        <v>0</v>
      </c>
      <c r="Q335" s="51">
        <f>SUM(Q315:Q334)</f>
        <v>0</v>
      </c>
      <c r="R335" s="52">
        <f>SUM(R315:R334)</f>
        <v>0</v>
      </c>
      <c r="S335" s="12">
        <f t="shared" si="511"/>
        <v>0</v>
      </c>
      <c r="X335" s="21"/>
      <c r="Y335" s="21"/>
      <c r="Z335" s="4"/>
      <c r="AA335" s="4"/>
      <c r="AB335" s="4"/>
      <c r="AC335" s="4"/>
      <c r="AD335" s="4"/>
      <c r="AE335" s="4"/>
      <c r="AF335" s="4"/>
      <c r="AG335" s="4"/>
      <c r="AH335" s="4"/>
      <c r="AI335" s="4"/>
      <c r="AJ335" s="4"/>
      <c r="AK335" s="4"/>
      <c r="AL335" s="4"/>
      <c r="AM335" s="4"/>
      <c r="AN335" s="4"/>
      <c r="AO335" s="4"/>
      <c r="AP335" s="4"/>
      <c r="AQ335" s="4"/>
      <c r="AR335" s="4"/>
      <c r="AS335" s="4"/>
      <c r="AT335" s="4"/>
      <c r="AU335" s="4"/>
      <c r="AV335" s="4"/>
      <c r="AW335" s="4"/>
      <c r="AX335" s="4"/>
      <c r="AY335" s="4"/>
      <c r="AZ335" s="4"/>
      <c r="BA335" s="4"/>
      <c r="BB335" s="4"/>
    </row>
    <row r="336" spans="1:54" ht="12.95">
      <c r="A336" s="163"/>
      <c r="B336" s="54"/>
      <c r="C336" s="54"/>
      <c r="D336" s="53"/>
      <c r="E336" s="54"/>
      <c r="F336" s="55"/>
      <c r="G336" s="55"/>
      <c r="H336" s="55"/>
      <c r="I336" s="55"/>
      <c r="J336" s="55"/>
      <c r="K336" s="55"/>
      <c r="L336" s="56"/>
      <c r="M336" s="57"/>
      <c r="N336" s="57"/>
      <c r="O336" s="20"/>
      <c r="P336" s="20"/>
      <c r="Q336" s="57"/>
      <c r="R336" s="58"/>
      <c r="S336" s="12">
        <f t="shared" si="511"/>
        <v>0</v>
      </c>
      <c r="X336" s="21"/>
      <c r="Y336" s="21"/>
      <c r="Z336" s="4"/>
      <c r="AA336" s="4"/>
      <c r="AB336" s="4"/>
      <c r="AC336" s="4"/>
      <c r="AD336" s="4"/>
      <c r="AE336" s="4"/>
      <c r="AF336" s="4"/>
      <c r="AG336" s="4"/>
      <c r="AH336" s="4"/>
      <c r="AI336" s="4"/>
      <c r="AJ336" s="4"/>
      <c r="AK336" s="4"/>
      <c r="AL336" s="4"/>
      <c r="AM336" s="4"/>
      <c r="AN336" s="4"/>
      <c r="AO336" s="4"/>
      <c r="AP336" s="4"/>
      <c r="AQ336" s="4"/>
      <c r="AR336" s="4"/>
      <c r="AS336" s="4"/>
      <c r="AT336" s="4"/>
      <c r="AU336" s="4"/>
      <c r="AV336" s="4"/>
      <c r="AW336" s="4"/>
      <c r="AX336" s="4"/>
      <c r="AY336" s="4"/>
      <c r="AZ336" s="4"/>
      <c r="BA336" s="4"/>
      <c r="BB336" s="4"/>
    </row>
    <row r="337" spans="1:54" ht="12.95">
      <c r="A337" s="157" t="s">
        <v>20</v>
      </c>
      <c r="B337" s="168"/>
      <c r="C337" s="168"/>
      <c r="D337" s="86" t="s">
        <v>602</v>
      </c>
      <c r="E337" s="86"/>
      <c r="F337" s="87"/>
      <c r="G337" s="86"/>
      <c r="H337" s="86"/>
      <c r="I337" s="86"/>
      <c r="J337" s="86"/>
      <c r="K337" s="86"/>
      <c r="L337" s="86"/>
      <c r="M337" s="88"/>
      <c r="N337" s="88"/>
      <c r="O337" s="86"/>
      <c r="P337" s="86"/>
      <c r="Q337" s="86"/>
      <c r="R337" s="89"/>
      <c r="S337" s="12" t="str">
        <f t="shared" si="511"/>
        <v>13</v>
      </c>
      <c r="T337" s="13">
        <f>O346</f>
        <v>0</v>
      </c>
      <c r="U337" s="13">
        <f>P346</f>
        <v>0</v>
      </c>
      <c r="V337" s="13">
        <f t="shared" ref="V337" si="567">Q346</f>
        <v>0</v>
      </c>
      <c r="W337" s="21"/>
      <c r="X337" s="21"/>
      <c r="Y337" s="21"/>
      <c r="Z337" s="4"/>
      <c r="AA337" s="4"/>
      <c r="AB337" s="4"/>
      <c r="AC337" s="4"/>
      <c r="AD337" s="4"/>
      <c r="AE337" s="4"/>
      <c r="AF337" s="4"/>
      <c r="AG337" s="4"/>
      <c r="AH337" s="4"/>
      <c r="AI337" s="4"/>
      <c r="AJ337" s="4"/>
      <c r="AK337" s="4"/>
      <c r="AL337" s="4"/>
      <c r="AM337" s="4"/>
      <c r="AN337" s="4"/>
      <c r="AO337" s="4"/>
      <c r="AP337" s="4"/>
      <c r="AQ337" s="4"/>
      <c r="AR337" s="4"/>
      <c r="AS337" s="4"/>
      <c r="AT337" s="4"/>
      <c r="AU337" s="4"/>
      <c r="AV337" s="4"/>
      <c r="AW337" s="4"/>
      <c r="AX337" s="4"/>
      <c r="AY337" s="4"/>
      <c r="AZ337" s="4"/>
      <c r="BA337" s="4"/>
      <c r="BB337" s="4"/>
    </row>
    <row r="338" spans="1:54" ht="12.95">
      <c r="A338" s="158" t="s">
        <v>603</v>
      </c>
      <c r="B338" s="169"/>
      <c r="C338" s="169"/>
      <c r="D338" s="97" t="s">
        <v>604</v>
      </c>
      <c r="E338" s="97"/>
      <c r="F338" s="98"/>
      <c r="G338" s="97"/>
      <c r="H338" s="97"/>
      <c r="I338" s="97"/>
      <c r="J338" s="97"/>
      <c r="K338" s="97"/>
      <c r="L338" s="97"/>
      <c r="M338" s="99"/>
      <c r="N338" s="99"/>
      <c r="O338" s="97"/>
      <c r="P338" s="97"/>
      <c r="Q338" s="97"/>
      <c r="R338" s="100"/>
      <c r="S338" s="12" t="str">
        <f t="shared" ref="S338:S339" si="568">+A338</f>
        <v>13.01</v>
      </c>
      <c r="X338" s="21"/>
      <c r="Y338" s="21"/>
      <c r="Z338" s="4"/>
      <c r="AA338" s="4"/>
      <c r="AB338" s="4"/>
      <c r="AC338" s="4"/>
      <c r="AD338" s="4"/>
      <c r="AE338" s="4"/>
      <c r="AF338" s="4"/>
      <c r="AG338" s="4"/>
      <c r="AH338" s="4"/>
      <c r="AI338" s="4"/>
      <c r="AJ338" s="4"/>
      <c r="AK338" s="4"/>
      <c r="AL338" s="4"/>
      <c r="AM338" s="4"/>
      <c r="AN338" s="4"/>
      <c r="AO338" s="4"/>
      <c r="AP338" s="4"/>
      <c r="AQ338" s="4"/>
      <c r="AR338" s="4"/>
      <c r="AS338" s="4"/>
      <c r="AT338" s="4"/>
      <c r="AU338" s="4"/>
      <c r="AV338" s="4"/>
      <c r="AW338" s="4"/>
      <c r="AX338" s="4"/>
      <c r="AY338" s="4"/>
      <c r="AZ338" s="4"/>
      <c r="BA338" s="4"/>
      <c r="BB338" s="4"/>
    </row>
    <row r="339" spans="1:54" ht="62.45">
      <c r="A339" s="159" t="s">
        <v>605</v>
      </c>
      <c r="B339" s="170" t="str">
        <f>IFERROR((VLOOKUP(D339,#REF!,7,0)),"")</f>
        <v/>
      </c>
      <c r="C339" s="170" t="str">
        <f>IFERROR((VLOOKUP(D339,#REF!,8,0)),"")</f>
        <v/>
      </c>
      <c r="D339" s="90" t="s">
        <v>432</v>
      </c>
      <c r="E339" s="91" t="s">
        <v>262</v>
      </c>
      <c r="F339" s="92">
        <v>85</v>
      </c>
      <c r="G339" s="93" t="str">
        <f>IFERROR((VLOOKUP(D339,#REF!,9,0)),"")</f>
        <v/>
      </c>
      <c r="H339" s="93" t="str">
        <f>IFERROR((VLOOKUP(D339,#REF!,10,0)),"")</f>
        <v/>
      </c>
      <c r="I339" s="94" t="str">
        <f>IFERROR(TRUNC((H339+G339),2),"")</f>
        <v/>
      </c>
      <c r="J339" s="93" t="str">
        <f>IFERROR(TRUNC(G339+G339*M339,2),"")</f>
        <v/>
      </c>
      <c r="K339" s="93" t="str">
        <f>IFERROR(TRUNC(H339*(1+N339),2),"")</f>
        <v/>
      </c>
      <c r="L339" s="94" t="str">
        <f>IFERROR(TRUNC((K339+J339),2),"")</f>
        <v/>
      </c>
      <c r="M339" s="95" t="e">
        <f>$X$9</f>
        <v>#REF!</v>
      </c>
      <c r="N339" s="95" t="e">
        <f>$X$10</f>
        <v>#REF!</v>
      </c>
      <c r="O339" s="93" t="str">
        <f>IFERROR(TRUNC(J339*F339,2),"")</f>
        <v/>
      </c>
      <c r="P339" s="93" t="str">
        <f>IFERROR(TRUNC(K339*F339,2),"")</f>
        <v/>
      </c>
      <c r="Q339" s="94" t="str">
        <f>IFERROR(TRUNC((O339+P339),2),"")</f>
        <v/>
      </c>
      <c r="R339" s="96" t="str">
        <f>IFERROR((Q339/$Q$593),"")</f>
        <v/>
      </c>
      <c r="S339" s="12" t="str">
        <f t="shared" si="568"/>
        <v>13.01.01</v>
      </c>
      <c r="X339" s="21"/>
      <c r="Y339" s="21"/>
      <c r="Z339" s="4"/>
      <c r="AA339" s="4"/>
      <c r="AB339" s="4"/>
      <c r="AC339" s="4"/>
      <c r="AD339" s="4"/>
      <c r="AE339" s="4"/>
      <c r="AF339" s="4"/>
      <c r="AG339" s="4"/>
      <c r="AH339" s="4"/>
      <c r="AI339" s="4"/>
      <c r="AJ339" s="4"/>
      <c r="AK339" s="4"/>
      <c r="AL339" s="4"/>
      <c r="AM339" s="4"/>
      <c r="AN339" s="4"/>
      <c r="AO339" s="4"/>
      <c r="AP339" s="4"/>
      <c r="AQ339" s="4"/>
      <c r="AR339" s="4"/>
      <c r="AS339" s="4"/>
      <c r="AT339" s="4"/>
      <c r="AU339" s="4"/>
      <c r="AV339" s="4"/>
      <c r="AW339" s="4"/>
      <c r="AX339" s="4"/>
      <c r="AY339" s="4"/>
      <c r="AZ339" s="4"/>
      <c r="BA339" s="4"/>
      <c r="BB339" s="4"/>
    </row>
    <row r="340" spans="1:54" ht="87.6">
      <c r="A340" s="159" t="s">
        <v>606</v>
      </c>
      <c r="B340" s="170" t="str">
        <f>IFERROR((VLOOKUP(D340,#REF!,7,0)),"")</f>
        <v/>
      </c>
      <c r="C340" s="170" t="str">
        <f>IFERROR((VLOOKUP(D340,#REF!,8,0)),"")</f>
        <v/>
      </c>
      <c r="D340" s="90" t="s">
        <v>607</v>
      </c>
      <c r="E340" s="91" t="s">
        <v>92</v>
      </c>
      <c r="F340" s="92">
        <v>17.850000000000001</v>
      </c>
      <c r="G340" s="93" t="str">
        <f>IFERROR((VLOOKUP(D340,#REF!,9,0)),"")</f>
        <v/>
      </c>
      <c r="H340" s="93" t="str">
        <f>IFERROR((VLOOKUP(D340,#REF!,10,0)),"")</f>
        <v/>
      </c>
      <c r="I340" s="94" t="str">
        <f>IFERROR(TRUNC((H340+G340),2),"")</f>
        <v/>
      </c>
      <c r="J340" s="93" t="str">
        <f>IFERROR(TRUNC(G340+G340*M340,2),"")</f>
        <v/>
      </c>
      <c r="K340" s="93" t="str">
        <f>IFERROR(TRUNC(H340*(1+N340),2),"")</f>
        <v/>
      </c>
      <c r="L340" s="94" t="str">
        <f>IFERROR(TRUNC((K340+J340),2),"")</f>
        <v/>
      </c>
      <c r="M340" s="95" t="e">
        <f>$X$9</f>
        <v>#REF!</v>
      </c>
      <c r="N340" s="95" t="e">
        <f>$X$10</f>
        <v>#REF!</v>
      </c>
      <c r="O340" s="93" t="str">
        <f>IFERROR(TRUNC(J340*F340,2),"")</f>
        <v/>
      </c>
      <c r="P340" s="93" t="str">
        <f>IFERROR(TRUNC(K340*F340,2),"")</f>
        <v/>
      </c>
      <c r="Q340" s="94" t="str">
        <f>IFERROR(TRUNC((O340+P340),2),"")</f>
        <v/>
      </c>
      <c r="R340" s="96" t="str">
        <f>IFERROR((Q340/$Q$593),"")</f>
        <v/>
      </c>
      <c r="S340" s="12" t="str">
        <f t="shared" ref="S340" si="569">+A340</f>
        <v>13.01.02</v>
      </c>
      <c r="X340" s="21"/>
      <c r="Y340" s="21"/>
      <c r="Z340" s="4"/>
      <c r="AA340" s="4"/>
      <c r="AB340" s="4"/>
      <c r="AC340" s="4"/>
      <c r="AD340" s="4"/>
      <c r="AE340" s="4"/>
      <c r="AF340" s="4"/>
      <c r="AG340" s="4"/>
      <c r="AH340" s="4"/>
      <c r="AI340" s="4"/>
      <c r="AJ340" s="4"/>
      <c r="AK340" s="4"/>
      <c r="AL340" s="4"/>
      <c r="AM340" s="4"/>
      <c r="AN340" s="4"/>
      <c r="AO340" s="4"/>
      <c r="AP340" s="4"/>
      <c r="AQ340" s="4"/>
      <c r="AR340" s="4"/>
      <c r="AS340" s="4"/>
      <c r="AT340" s="4"/>
      <c r="AU340" s="4"/>
      <c r="AV340" s="4"/>
      <c r="AW340" s="4"/>
      <c r="AX340" s="4"/>
      <c r="AY340" s="4"/>
      <c r="AZ340" s="4"/>
      <c r="BA340" s="4"/>
      <c r="BB340" s="4"/>
    </row>
    <row r="341" spans="1:54" ht="12.95">
      <c r="A341" s="158" t="s">
        <v>608</v>
      </c>
      <c r="B341" s="169"/>
      <c r="C341" s="169"/>
      <c r="D341" s="97" t="s">
        <v>609</v>
      </c>
      <c r="E341" s="97"/>
      <c r="F341" s="98"/>
      <c r="G341" s="97"/>
      <c r="H341" s="97"/>
      <c r="I341" s="97"/>
      <c r="J341" s="97"/>
      <c r="K341" s="97"/>
      <c r="L341" s="97"/>
      <c r="M341" s="99"/>
      <c r="N341" s="99"/>
      <c r="O341" s="97"/>
      <c r="P341" s="97"/>
      <c r="Q341" s="97"/>
      <c r="R341" s="100"/>
      <c r="S341" s="12" t="str">
        <f t="shared" si="511"/>
        <v>13.02</v>
      </c>
      <c r="X341" s="21"/>
      <c r="Y341" s="21"/>
      <c r="Z341" s="4"/>
      <c r="AA341" s="4"/>
      <c r="AB341" s="4"/>
      <c r="AC341" s="4"/>
      <c r="AD341" s="4"/>
      <c r="AE341" s="4"/>
      <c r="AF341" s="4"/>
      <c r="AG341" s="4"/>
      <c r="AH341" s="4"/>
      <c r="AI341" s="4"/>
      <c r="AJ341" s="4"/>
      <c r="AK341" s="4"/>
      <c r="AL341" s="4"/>
      <c r="AM341" s="4"/>
      <c r="AN341" s="4"/>
      <c r="AO341" s="4"/>
      <c r="AP341" s="4"/>
      <c r="AQ341" s="4"/>
      <c r="AR341" s="4"/>
      <c r="AS341" s="4"/>
      <c r="AT341" s="4"/>
      <c r="AU341" s="4"/>
      <c r="AV341" s="4"/>
      <c r="AW341" s="4"/>
      <c r="AX341" s="4"/>
      <c r="AY341" s="4"/>
      <c r="AZ341" s="4"/>
      <c r="BA341" s="4"/>
      <c r="BB341" s="4"/>
    </row>
    <row r="342" spans="1:54" ht="62.45">
      <c r="A342" s="159" t="s">
        <v>610</v>
      </c>
      <c r="B342" s="170" t="str">
        <f>IFERROR((VLOOKUP(D342,#REF!,7,0)),"")</f>
        <v/>
      </c>
      <c r="C342" s="170" t="str">
        <f>IFERROR((VLOOKUP(D342,#REF!,8,0)),"")</f>
        <v/>
      </c>
      <c r="D342" s="90" t="s">
        <v>611</v>
      </c>
      <c r="E342" s="91" t="s">
        <v>157</v>
      </c>
      <c r="F342" s="92">
        <v>5.4</v>
      </c>
      <c r="G342" s="93" t="str">
        <f>IFERROR((VLOOKUP(D342,#REF!,9,0)),"")</f>
        <v/>
      </c>
      <c r="H342" s="93" t="str">
        <f>IFERROR((VLOOKUP(D342,#REF!,10,0)),"")</f>
        <v/>
      </c>
      <c r="I342" s="94" t="str">
        <f>IFERROR(TRUNC((H342+G342),2),"")</f>
        <v/>
      </c>
      <c r="J342" s="93" t="str">
        <f>IFERROR(TRUNC(G342+G342*M342,2),"")</f>
        <v/>
      </c>
      <c r="K342" s="93" t="str">
        <f>IFERROR(TRUNC(H342*(1+N342),2),"")</f>
        <v/>
      </c>
      <c r="L342" s="94" t="str">
        <f>IFERROR(TRUNC((K342+J342),2),"")</f>
        <v/>
      </c>
      <c r="M342" s="95" t="e">
        <f>$X$9</f>
        <v>#REF!</v>
      </c>
      <c r="N342" s="95" t="e">
        <f>$X$10</f>
        <v>#REF!</v>
      </c>
      <c r="O342" s="93" t="str">
        <f>IFERROR(TRUNC(J342*F342,2),"")</f>
        <v/>
      </c>
      <c r="P342" s="93" t="str">
        <f>IFERROR(TRUNC(K342*F342,2),"")</f>
        <v/>
      </c>
      <c r="Q342" s="94" t="str">
        <f>IFERROR(TRUNC((O342+P342),2),"")</f>
        <v/>
      </c>
      <c r="R342" s="96" t="str">
        <f>IFERROR((Q342/$Q$593),"")</f>
        <v/>
      </c>
      <c r="S342" s="12" t="str">
        <f t="shared" si="511"/>
        <v>13.02.01</v>
      </c>
      <c r="X342" s="21"/>
      <c r="Y342" s="21"/>
      <c r="Z342" s="4"/>
      <c r="AA342" s="4"/>
      <c r="AB342" s="4"/>
      <c r="AC342" s="4"/>
      <c r="AD342" s="4"/>
      <c r="AE342" s="4"/>
      <c r="AF342" s="4"/>
      <c r="AG342" s="4"/>
      <c r="AH342" s="4"/>
      <c r="AI342" s="4"/>
      <c r="AJ342" s="4"/>
      <c r="AK342" s="4"/>
      <c r="AL342" s="4"/>
      <c r="AM342" s="4"/>
      <c r="AN342" s="4"/>
      <c r="AO342" s="4"/>
      <c r="AP342" s="4"/>
      <c r="AQ342" s="4"/>
      <c r="AR342" s="4"/>
      <c r="AS342" s="4"/>
      <c r="AT342" s="4"/>
      <c r="AU342" s="4"/>
      <c r="AV342" s="4"/>
      <c r="AW342" s="4"/>
      <c r="AX342" s="4"/>
      <c r="AY342" s="4"/>
      <c r="AZ342" s="4"/>
      <c r="BA342" s="4"/>
      <c r="BB342" s="4"/>
    </row>
    <row r="343" spans="1:54" ht="12.95">
      <c r="A343" s="158" t="s">
        <v>612</v>
      </c>
      <c r="B343" s="169"/>
      <c r="C343" s="169"/>
      <c r="D343" s="97" t="s">
        <v>613</v>
      </c>
      <c r="E343" s="97"/>
      <c r="F343" s="98"/>
      <c r="G343" s="97"/>
      <c r="H343" s="97"/>
      <c r="I343" s="97"/>
      <c r="J343" s="97"/>
      <c r="K343" s="97"/>
      <c r="L343" s="97"/>
      <c r="M343" s="99"/>
      <c r="N343" s="99"/>
      <c r="O343" s="97"/>
      <c r="P343" s="97"/>
      <c r="Q343" s="97"/>
      <c r="R343" s="100"/>
      <c r="S343" s="12" t="str">
        <f t="shared" ref="S343" si="570">+A343</f>
        <v>13.03</v>
      </c>
      <c r="X343" s="21"/>
      <c r="Y343" s="21"/>
      <c r="Z343" s="4"/>
      <c r="AA343" s="4"/>
      <c r="AB343" s="4"/>
      <c r="AC343" s="4"/>
      <c r="AD343" s="4"/>
      <c r="AE343" s="4"/>
      <c r="AF343" s="4"/>
      <c r="AG343" s="4"/>
      <c r="AH343" s="4"/>
      <c r="AI343" s="4"/>
      <c r="AJ343" s="4"/>
      <c r="AK343" s="4"/>
      <c r="AL343" s="4"/>
      <c r="AM343" s="4"/>
      <c r="AN343" s="4"/>
      <c r="AO343" s="4"/>
      <c r="AP343" s="4"/>
      <c r="AQ343" s="4"/>
      <c r="AR343" s="4"/>
      <c r="AS343" s="4"/>
      <c r="AT343" s="4"/>
      <c r="AU343" s="4"/>
      <c r="AV343" s="4"/>
      <c r="AW343" s="4"/>
      <c r="AX343" s="4"/>
      <c r="AY343" s="4"/>
      <c r="AZ343" s="4"/>
      <c r="BA343" s="4"/>
      <c r="BB343" s="4"/>
    </row>
    <row r="344" spans="1:54" ht="50.1">
      <c r="A344" s="159" t="s">
        <v>614</v>
      </c>
      <c r="B344" s="170" t="str">
        <f>IFERROR((VLOOKUP(D344,#REF!,7,0)),"")</f>
        <v/>
      </c>
      <c r="C344" s="170" t="str">
        <f>IFERROR((VLOOKUP(D344,#REF!,8,0)),"")</f>
        <v/>
      </c>
      <c r="D344" s="90" t="s">
        <v>615</v>
      </c>
      <c r="E344" s="91" t="s">
        <v>92</v>
      </c>
      <c r="F344" s="92">
        <v>8</v>
      </c>
      <c r="G344" s="93" t="str">
        <f>IFERROR((VLOOKUP(D344,#REF!,9,0)),"")</f>
        <v/>
      </c>
      <c r="H344" s="93" t="str">
        <f>IFERROR((VLOOKUP(D344,#REF!,10,0)),"")</f>
        <v/>
      </c>
      <c r="I344" s="94" t="str">
        <f>IFERROR(TRUNC((H344+G344),2),"")</f>
        <v/>
      </c>
      <c r="J344" s="93" t="str">
        <f>IFERROR(TRUNC(G344+G344*M344,2),"")</f>
        <v/>
      </c>
      <c r="K344" s="93" t="str">
        <f>IFERROR(TRUNC(H344*(1+N344),2),"")</f>
        <v/>
      </c>
      <c r="L344" s="94" t="str">
        <f>IFERROR(TRUNC((K344+J344),2),"")</f>
        <v/>
      </c>
      <c r="M344" s="95" t="e">
        <f>$X$9</f>
        <v>#REF!</v>
      </c>
      <c r="N344" s="95" t="e">
        <f>$X$10</f>
        <v>#REF!</v>
      </c>
      <c r="O344" s="93" t="str">
        <f>IFERROR(TRUNC(J344*F344,2),"")</f>
        <v/>
      </c>
      <c r="P344" s="93" t="str">
        <f>IFERROR(TRUNC(K344*F344,2),"")</f>
        <v/>
      </c>
      <c r="Q344" s="94" t="str">
        <f>IFERROR(TRUNC((O344+P344),2),"")</f>
        <v/>
      </c>
      <c r="R344" s="96" t="str">
        <f>IFERROR((Q344/$Q$593),"")</f>
        <v/>
      </c>
      <c r="S344" s="12" t="str">
        <f t="shared" si="511"/>
        <v>13.03.01</v>
      </c>
      <c r="X344" s="21"/>
      <c r="Y344" s="21"/>
      <c r="Z344" s="4"/>
      <c r="AA344" s="4"/>
      <c r="AB344" s="4"/>
      <c r="AC344" s="4"/>
      <c r="AD344" s="4"/>
      <c r="AE344" s="4"/>
      <c r="AF344" s="4"/>
      <c r="AG344" s="4"/>
      <c r="AH344" s="4"/>
      <c r="AI344" s="4"/>
      <c r="AJ344" s="4"/>
      <c r="AK344" s="4"/>
      <c r="AL344" s="4"/>
      <c r="AM344" s="4"/>
      <c r="AN344" s="4"/>
      <c r="AO344" s="4"/>
      <c r="AP344" s="4"/>
      <c r="AQ344" s="4"/>
      <c r="AR344" s="4"/>
      <c r="AS344" s="4"/>
      <c r="AT344" s="4"/>
      <c r="AU344" s="4"/>
      <c r="AV344" s="4"/>
      <c r="AW344" s="4"/>
      <c r="AX344" s="4"/>
      <c r="AY344" s="4"/>
      <c r="AZ344" s="4"/>
      <c r="BA344" s="4"/>
      <c r="BB344" s="4"/>
    </row>
    <row r="345" spans="1:54">
      <c r="A345" s="161"/>
      <c r="B345" s="43"/>
      <c r="C345" s="43"/>
      <c r="D345" s="42"/>
      <c r="E345" s="43"/>
      <c r="F345" s="44"/>
      <c r="G345" s="44"/>
      <c r="H345" s="44"/>
      <c r="I345" s="44"/>
      <c r="J345" s="44"/>
      <c r="K345" s="44"/>
      <c r="L345" s="45"/>
      <c r="M345" s="46"/>
      <c r="N345" s="46"/>
      <c r="O345" s="45"/>
      <c r="P345" s="45"/>
      <c r="Q345" s="45"/>
      <c r="R345" s="47"/>
      <c r="S345" s="12">
        <f t="shared" si="511"/>
        <v>0</v>
      </c>
      <c r="X345" s="21"/>
      <c r="Y345" s="21"/>
      <c r="Z345" s="4"/>
      <c r="AA345" s="4"/>
      <c r="AB345" s="4"/>
      <c r="AC345" s="4"/>
      <c r="AD345" s="4"/>
      <c r="AE345" s="4"/>
      <c r="AF345" s="4"/>
      <c r="AG345" s="4"/>
      <c r="AH345" s="4"/>
      <c r="AI345" s="4"/>
      <c r="AJ345" s="4"/>
      <c r="AK345" s="4"/>
      <c r="AL345" s="4"/>
      <c r="AM345" s="4"/>
      <c r="AN345" s="4"/>
      <c r="AO345" s="4"/>
      <c r="AP345" s="4"/>
      <c r="AQ345" s="4"/>
      <c r="AR345" s="4"/>
      <c r="AS345" s="4"/>
      <c r="AT345" s="4"/>
      <c r="AU345" s="4"/>
      <c r="AV345" s="4"/>
      <c r="AW345" s="4"/>
      <c r="AX345" s="4"/>
      <c r="AY345" s="4"/>
      <c r="AZ345" s="4"/>
      <c r="BA345" s="4"/>
      <c r="BB345" s="4"/>
    </row>
    <row r="346" spans="1:54" ht="12.95">
      <c r="A346" s="162"/>
      <c r="B346" s="49"/>
      <c r="C346" s="49"/>
      <c r="D346" s="48"/>
      <c r="E346" s="49"/>
      <c r="F346" s="21"/>
      <c r="G346" s="21"/>
      <c r="H346" s="21"/>
      <c r="I346" s="21"/>
      <c r="J346" s="21"/>
      <c r="K346" s="21"/>
      <c r="L346" s="34"/>
      <c r="M346" s="34"/>
      <c r="N346" s="34" t="s">
        <v>115</v>
      </c>
      <c r="O346" s="50">
        <f>SUM(O337:O345)</f>
        <v>0</v>
      </c>
      <c r="P346" s="50">
        <f>SUM(P337:P345)</f>
        <v>0</v>
      </c>
      <c r="Q346" s="51">
        <f>SUM(Q337:Q345)</f>
        <v>0</v>
      </c>
      <c r="R346" s="52">
        <f>SUM(R337:R345)</f>
        <v>0</v>
      </c>
      <c r="S346" s="12">
        <f t="shared" si="511"/>
        <v>0</v>
      </c>
      <c r="X346" s="21"/>
      <c r="Y346" s="21"/>
      <c r="Z346" s="4"/>
      <c r="AA346" s="4"/>
      <c r="AB346" s="4"/>
      <c r="AC346" s="4"/>
      <c r="AD346" s="4"/>
      <c r="AE346" s="4"/>
      <c r="AF346" s="4"/>
      <c r="AG346" s="4"/>
      <c r="AH346" s="4"/>
      <c r="AI346" s="4"/>
      <c r="AJ346" s="4"/>
      <c r="AK346" s="4"/>
      <c r="AL346" s="4"/>
      <c r="AM346" s="4"/>
      <c r="AN346" s="4"/>
      <c r="AO346" s="4"/>
      <c r="AP346" s="4"/>
      <c r="AQ346" s="4"/>
      <c r="AR346" s="4"/>
      <c r="AS346" s="4"/>
      <c r="AT346" s="4"/>
      <c r="AU346" s="4"/>
      <c r="AV346" s="4"/>
      <c r="AW346" s="4"/>
      <c r="AX346" s="4"/>
      <c r="AY346" s="4"/>
      <c r="AZ346" s="4"/>
      <c r="BA346" s="4"/>
      <c r="BB346" s="4"/>
    </row>
    <row r="347" spans="1:54" ht="12.95">
      <c r="A347" s="163"/>
      <c r="B347" s="54"/>
      <c r="C347" s="54"/>
      <c r="D347" s="53"/>
      <c r="E347" s="54"/>
      <c r="F347" s="55"/>
      <c r="G347" s="55"/>
      <c r="H347" s="55"/>
      <c r="I347" s="55"/>
      <c r="J347" s="55"/>
      <c r="K347" s="55"/>
      <c r="L347" s="56"/>
      <c r="M347" s="57"/>
      <c r="N347" s="57"/>
      <c r="O347" s="20"/>
      <c r="P347" s="20"/>
      <c r="Q347" s="57"/>
      <c r="R347" s="58"/>
      <c r="S347" s="12">
        <f t="shared" si="511"/>
        <v>0</v>
      </c>
      <c r="X347" s="21"/>
      <c r="Y347" s="21"/>
      <c r="Z347" s="4"/>
      <c r="AA347" s="4"/>
      <c r="AB347" s="4"/>
      <c r="AC347" s="4"/>
      <c r="AD347" s="4"/>
      <c r="AE347" s="4"/>
      <c r="AF347" s="4"/>
      <c r="AG347" s="4"/>
      <c r="AH347" s="4"/>
      <c r="AI347" s="4"/>
      <c r="AJ347" s="4"/>
      <c r="AK347" s="4"/>
      <c r="AL347" s="4"/>
      <c r="AM347" s="4"/>
      <c r="AN347" s="4"/>
      <c r="AO347" s="4"/>
      <c r="AP347" s="4"/>
      <c r="AQ347" s="4"/>
      <c r="AR347" s="4"/>
      <c r="AS347" s="4"/>
      <c r="AT347" s="4"/>
      <c r="AU347" s="4"/>
      <c r="AV347" s="4"/>
      <c r="AW347" s="4"/>
      <c r="AX347" s="4"/>
      <c r="AY347" s="4"/>
      <c r="AZ347" s="4"/>
      <c r="BA347" s="4"/>
      <c r="BB347" s="4"/>
    </row>
    <row r="348" spans="1:54" ht="12.95">
      <c r="A348" s="157" t="s">
        <v>21</v>
      </c>
      <c r="B348" s="168"/>
      <c r="C348" s="168"/>
      <c r="D348" s="86" t="s">
        <v>616</v>
      </c>
      <c r="E348" s="86"/>
      <c r="F348" s="87"/>
      <c r="G348" s="86"/>
      <c r="H348" s="86"/>
      <c r="I348" s="86"/>
      <c r="J348" s="86"/>
      <c r="K348" s="86"/>
      <c r="L348" s="86"/>
      <c r="M348" s="88"/>
      <c r="N348" s="88"/>
      <c r="O348" s="86"/>
      <c r="P348" s="86"/>
      <c r="Q348" s="86"/>
      <c r="R348" s="89"/>
      <c r="S348" s="12" t="str">
        <f t="shared" ref="S348:S359" si="571">+A348</f>
        <v>14</v>
      </c>
      <c r="T348" s="13">
        <f>O358</f>
        <v>0</v>
      </c>
      <c r="U348" s="13">
        <f>P358</f>
        <v>0</v>
      </c>
      <c r="V348" s="13">
        <f t="shared" ref="V348" si="572">Q358</f>
        <v>0</v>
      </c>
      <c r="W348" s="21"/>
      <c r="X348" s="21"/>
      <c r="Y348" s="21"/>
      <c r="Z348" s="4"/>
      <c r="AA348" s="4"/>
      <c r="AB348" s="4"/>
      <c r="AC348" s="4"/>
      <c r="AD348" s="4"/>
      <c r="AE348" s="4"/>
      <c r="AF348" s="4"/>
      <c r="AG348" s="4"/>
      <c r="AH348" s="4"/>
      <c r="AI348" s="4"/>
      <c r="AJ348" s="4"/>
      <c r="AK348" s="4"/>
      <c r="AL348" s="4"/>
      <c r="AM348" s="4"/>
      <c r="AN348" s="4"/>
      <c r="AO348" s="4"/>
      <c r="AP348" s="4"/>
      <c r="AQ348" s="4"/>
      <c r="AR348" s="4"/>
      <c r="AS348" s="4"/>
      <c r="AT348" s="4"/>
      <c r="AU348" s="4"/>
      <c r="AV348" s="4"/>
      <c r="AW348" s="4"/>
      <c r="AX348" s="4"/>
      <c r="AY348" s="4"/>
      <c r="AZ348" s="4"/>
      <c r="BA348" s="4"/>
      <c r="BB348" s="4"/>
    </row>
    <row r="349" spans="1:54" ht="12.95">
      <c r="A349" s="158" t="s">
        <v>617</v>
      </c>
      <c r="B349" s="169"/>
      <c r="C349" s="169"/>
      <c r="D349" s="97" t="s">
        <v>618</v>
      </c>
      <c r="E349" s="97"/>
      <c r="F349" s="98"/>
      <c r="G349" s="97"/>
      <c r="H349" s="97"/>
      <c r="I349" s="97"/>
      <c r="J349" s="97"/>
      <c r="K349" s="97"/>
      <c r="L349" s="97"/>
      <c r="M349" s="99"/>
      <c r="N349" s="99"/>
      <c r="O349" s="97"/>
      <c r="P349" s="97"/>
      <c r="Q349" s="97"/>
      <c r="R349" s="100"/>
      <c r="S349" s="12" t="str">
        <f t="shared" si="571"/>
        <v>14.01</v>
      </c>
      <c r="X349" s="21"/>
      <c r="Y349" s="21"/>
      <c r="Z349" s="4"/>
      <c r="AA349" s="4"/>
      <c r="AB349" s="4"/>
      <c r="AC349" s="4"/>
      <c r="AD349" s="4"/>
      <c r="AE349" s="4"/>
      <c r="AF349" s="4"/>
      <c r="AG349" s="4"/>
      <c r="AH349" s="4"/>
      <c r="AI349" s="4"/>
      <c r="AJ349" s="4"/>
      <c r="AK349" s="4"/>
      <c r="AL349" s="4"/>
      <c r="AM349" s="4"/>
      <c r="AN349" s="4"/>
      <c r="AO349" s="4"/>
      <c r="AP349" s="4"/>
      <c r="AQ349" s="4"/>
      <c r="AR349" s="4"/>
      <c r="AS349" s="4"/>
      <c r="AT349" s="4"/>
      <c r="AU349" s="4"/>
      <c r="AV349" s="4"/>
      <c r="AW349" s="4"/>
      <c r="AX349" s="4"/>
      <c r="AY349" s="4"/>
      <c r="AZ349" s="4"/>
      <c r="BA349" s="4"/>
      <c r="BB349" s="4"/>
    </row>
    <row r="350" spans="1:54" ht="62.45">
      <c r="A350" s="159" t="s">
        <v>619</v>
      </c>
      <c r="B350" s="170" t="str">
        <f>IFERROR((VLOOKUP(D350,#REF!,7,0)),"")</f>
        <v/>
      </c>
      <c r="C350" s="170" t="str">
        <f>IFERROR((VLOOKUP(D350,#REF!,8,0)),"")</f>
        <v/>
      </c>
      <c r="D350" s="90" t="s">
        <v>620</v>
      </c>
      <c r="E350" s="91" t="s">
        <v>92</v>
      </c>
      <c r="F350" s="92">
        <v>1.2</v>
      </c>
      <c r="G350" s="93" t="str">
        <f>IFERROR((VLOOKUP(D350,#REF!,9,0)),"")</f>
        <v/>
      </c>
      <c r="H350" s="93" t="str">
        <f>IFERROR((VLOOKUP(D350,#REF!,10,0)),"")</f>
        <v/>
      </c>
      <c r="I350" s="94" t="str">
        <f>IFERROR(TRUNC((H350+G350),2),"")</f>
        <v/>
      </c>
      <c r="J350" s="93" t="str">
        <f>IFERROR(TRUNC(G350+G350*M350,2),"")</f>
        <v/>
      </c>
      <c r="K350" s="93" t="str">
        <f>IFERROR(TRUNC(H350*(1+N350),2),"")</f>
        <v/>
      </c>
      <c r="L350" s="94" t="str">
        <f>IFERROR(TRUNC((K350+J350),2),"")</f>
        <v/>
      </c>
      <c r="M350" s="95" t="e">
        <f>$X$9</f>
        <v>#REF!</v>
      </c>
      <c r="N350" s="95" t="e">
        <f>$X$10</f>
        <v>#REF!</v>
      </c>
      <c r="O350" s="93" t="str">
        <f>IFERROR(TRUNC(J350*F350,2),"")</f>
        <v/>
      </c>
      <c r="P350" s="93" t="str">
        <f>IFERROR(TRUNC(K350*F350,2),"")</f>
        <v/>
      </c>
      <c r="Q350" s="94" t="str">
        <f>IFERROR(TRUNC((O350+P350),2),"")</f>
        <v/>
      </c>
      <c r="R350" s="96" t="str">
        <f>IFERROR((Q350/$Q$593),"")</f>
        <v/>
      </c>
      <c r="S350" s="12" t="str">
        <f t="shared" si="571"/>
        <v>14.01.01</v>
      </c>
      <c r="X350" s="21"/>
      <c r="Y350" s="21"/>
      <c r="Z350" s="4"/>
      <c r="AA350" s="4"/>
      <c r="AB350" s="4"/>
      <c r="AC350" s="4"/>
      <c r="AD350" s="4"/>
      <c r="AE350" s="4"/>
      <c r="AF350" s="4"/>
      <c r="AG350" s="4"/>
      <c r="AH350" s="4"/>
      <c r="AI350" s="4"/>
      <c r="AJ350" s="4"/>
      <c r="AK350" s="4"/>
      <c r="AL350" s="4"/>
      <c r="AM350" s="4"/>
      <c r="AN350" s="4"/>
      <c r="AO350" s="4"/>
      <c r="AP350" s="4"/>
      <c r="AQ350" s="4"/>
      <c r="AR350" s="4"/>
      <c r="AS350" s="4"/>
      <c r="AT350" s="4"/>
      <c r="AU350" s="4"/>
      <c r="AV350" s="4"/>
      <c r="AW350" s="4"/>
      <c r="AX350" s="4"/>
      <c r="AY350" s="4"/>
      <c r="AZ350" s="4"/>
      <c r="BA350" s="4"/>
      <c r="BB350" s="4"/>
    </row>
    <row r="351" spans="1:54" ht="12.95">
      <c r="A351" s="158" t="s">
        <v>621</v>
      </c>
      <c r="B351" s="169"/>
      <c r="C351" s="169"/>
      <c r="D351" s="97" t="s">
        <v>622</v>
      </c>
      <c r="E351" s="97"/>
      <c r="F351" s="98"/>
      <c r="G351" s="97"/>
      <c r="H351" s="97"/>
      <c r="I351" s="97"/>
      <c r="J351" s="97"/>
      <c r="K351" s="97"/>
      <c r="L351" s="97"/>
      <c r="M351" s="99"/>
      <c r="N351" s="99"/>
      <c r="O351" s="97"/>
      <c r="P351" s="97"/>
      <c r="Q351" s="97"/>
      <c r="R351" s="100"/>
      <c r="S351" s="12" t="str">
        <f t="shared" ref="S351:S352" si="573">+A351</f>
        <v>14.02</v>
      </c>
      <c r="X351" s="21"/>
      <c r="Y351" s="21"/>
      <c r="Z351" s="4"/>
      <c r="AA351" s="4"/>
      <c r="AB351" s="4"/>
      <c r="AC351" s="4"/>
      <c r="AD351" s="4"/>
      <c r="AE351" s="4"/>
      <c r="AF351" s="4"/>
      <c r="AG351" s="4"/>
      <c r="AH351" s="4"/>
      <c r="AI351" s="4"/>
      <c r="AJ351" s="4"/>
      <c r="AK351" s="4"/>
      <c r="AL351" s="4"/>
      <c r="AM351" s="4"/>
      <c r="AN351" s="4"/>
      <c r="AO351" s="4"/>
      <c r="AP351" s="4"/>
      <c r="AQ351" s="4"/>
      <c r="AR351" s="4"/>
      <c r="AS351" s="4"/>
      <c r="AT351" s="4"/>
      <c r="AU351" s="4"/>
      <c r="AV351" s="4"/>
      <c r="AW351" s="4"/>
      <c r="AX351" s="4"/>
      <c r="AY351" s="4"/>
      <c r="AZ351" s="4"/>
      <c r="BA351" s="4"/>
      <c r="BB351" s="4"/>
    </row>
    <row r="352" spans="1:54" ht="75">
      <c r="A352" s="159" t="s">
        <v>623</v>
      </c>
      <c r="B352" s="170" t="str">
        <f>IFERROR((VLOOKUP(D352,#REF!,7,0)),"")</f>
        <v/>
      </c>
      <c r="C352" s="170" t="str">
        <f>IFERROR((VLOOKUP(D352,#REF!,8,0)),"")</f>
        <v/>
      </c>
      <c r="D352" s="90" t="s">
        <v>624</v>
      </c>
      <c r="E352" s="91" t="s">
        <v>92</v>
      </c>
      <c r="F352" s="92">
        <v>6</v>
      </c>
      <c r="G352" s="93" t="str">
        <f>IFERROR((VLOOKUP(D352,#REF!,9,0)),"")</f>
        <v/>
      </c>
      <c r="H352" s="93" t="str">
        <f>IFERROR((VLOOKUP(D352,#REF!,10,0)),"")</f>
        <v/>
      </c>
      <c r="I352" s="94" t="str">
        <f>IFERROR(TRUNC((H352+G352),2),"")</f>
        <v/>
      </c>
      <c r="J352" s="93" t="str">
        <f>IFERROR(TRUNC(G352+G352*M352,2),"")</f>
        <v/>
      </c>
      <c r="K352" s="93" t="str">
        <f>IFERROR(TRUNC(H352*(1+N352),2),"")</f>
        <v/>
      </c>
      <c r="L352" s="94" t="str">
        <f>IFERROR(TRUNC((K352+J352),2),"")</f>
        <v/>
      </c>
      <c r="M352" s="95" t="e">
        <f>$X$9</f>
        <v>#REF!</v>
      </c>
      <c r="N352" s="95" t="e">
        <f>$X$10</f>
        <v>#REF!</v>
      </c>
      <c r="O352" s="93" t="str">
        <f>IFERROR(TRUNC(J352*F352,2),"")</f>
        <v/>
      </c>
      <c r="P352" s="93" t="str">
        <f>IFERROR(TRUNC(K352*F352,2),"")</f>
        <v/>
      </c>
      <c r="Q352" s="94" t="str">
        <f>IFERROR(TRUNC((O352+P352),2),"")</f>
        <v/>
      </c>
      <c r="R352" s="96" t="str">
        <f>IFERROR((Q352/$Q$593),"")</f>
        <v/>
      </c>
      <c r="S352" s="12" t="str">
        <f t="shared" si="573"/>
        <v>14.02.01</v>
      </c>
      <c r="X352" s="21"/>
      <c r="Y352" s="21"/>
      <c r="Z352" s="4"/>
      <c r="AA352" s="4"/>
      <c r="AB352" s="4"/>
      <c r="AC352" s="4"/>
      <c r="AD352" s="4"/>
      <c r="AE352" s="4"/>
      <c r="AF352" s="4"/>
      <c r="AG352" s="4"/>
      <c r="AH352" s="4"/>
      <c r="AI352" s="4"/>
      <c r="AJ352" s="4"/>
      <c r="AK352" s="4"/>
      <c r="AL352" s="4"/>
      <c r="AM352" s="4"/>
      <c r="AN352" s="4"/>
      <c r="AO352" s="4"/>
      <c r="AP352" s="4"/>
      <c r="AQ352" s="4"/>
      <c r="AR352" s="4"/>
      <c r="AS352" s="4"/>
      <c r="AT352" s="4"/>
      <c r="AU352" s="4"/>
      <c r="AV352" s="4"/>
      <c r="AW352" s="4"/>
      <c r="AX352" s="4"/>
      <c r="AY352" s="4"/>
      <c r="AZ352" s="4"/>
      <c r="BA352" s="4"/>
      <c r="BB352" s="4"/>
    </row>
    <row r="353" spans="1:54" ht="12.95">
      <c r="A353" s="158" t="s">
        <v>625</v>
      </c>
      <c r="B353" s="169"/>
      <c r="C353" s="169"/>
      <c r="D353" s="97" t="s">
        <v>626</v>
      </c>
      <c r="E353" s="97"/>
      <c r="F353" s="98"/>
      <c r="G353" s="97"/>
      <c r="H353" s="97"/>
      <c r="I353" s="97"/>
      <c r="J353" s="97"/>
      <c r="K353" s="97"/>
      <c r="L353" s="97"/>
      <c r="M353" s="99"/>
      <c r="N353" s="99"/>
      <c r="O353" s="97"/>
      <c r="P353" s="97"/>
      <c r="Q353" s="97"/>
      <c r="R353" s="100"/>
      <c r="S353" s="12" t="str">
        <f t="shared" ref="S353:S354" si="574">+A353</f>
        <v>14.03</v>
      </c>
      <c r="X353" s="21"/>
      <c r="Y353" s="21"/>
      <c r="Z353" s="4"/>
      <c r="AA353" s="4"/>
      <c r="AB353" s="4"/>
      <c r="AC353" s="4"/>
      <c r="AD353" s="4"/>
      <c r="AE353" s="4"/>
      <c r="AF353" s="4"/>
      <c r="AG353" s="4"/>
      <c r="AH353" s="4"/>
      <c r="AI353" s="4"/>
      <c r="AJ353" s="4"/>
      <c r="AK353" s="4"/>
      <c r="AL353" s="4"/>
      <c r="AM353" s="4"/>
      <c r="AN353" s="4"/>
      <c r="AO353" s="4"/>
      <c r="AP353" s="4"/>
      <c r="AQ353" s="4"/>
      <c r="AR353" s="4"/>
      <c r="AS353" s="4"/>
      <c r="AT353" s="4"/>
      <c r="AU353" s="4"/>
      <c r="AV353" s="4"/>
      <c r="AW353" s="4"/>
      <c r="AX353" s="4"/>
      <c r="AY353" s="4"/>
      <c r="AZ353" s="4"/>
      <c r="BA353" s="4"/>
      <c r="BB353" s="4"/>
    </row>
    <row r="354" spans="1:54" ht="50.1">
      <c r="A354" s="159" t="s">
        <v>627</v>
      </c>
      <c r="B354" s="170" t="str">
        <f>IFERROR((VLOOKUP(D354,#REF!,7,0)),"")</f>
        <v/>
      </c>
      <c r="C354" s="170" t="str">
        <f>IFERROR((VLOOKUP(D354,#REF!,8,0)),"")</f>
        <v/>
      </c>
      <c r="D354" s="90" t="s">
        <v>628</v>
      </c>
      <c r="E354" s="91" t="s">
        <v>629</v>
      </c>
      <c r="F354" s="92">
        <v>1</v>
      </c>
      <c r="G354" s="93" t="str">
        <f>IFERROR((VLOOKUP(D354,#REF!,9,0)),"")</f>
        <v/>
      </c>
      <c r="H354" s="93" t="str">
        <f>IFERROR((VLOOKUP(D354,#REF!,10,0)),"")</f>
        <v/>
      </c>
      <c r="I354" s="94" t="str">
        <f>IFERROR(TRUNC((H354+G354),2),"")</f>
        <v/>
      </c>
      <c r="J354" s="93" t="str">
        <f>IFERROR(TRUNC(G354+G354*M354,2),"")</f>
        <v/>
      </c>
      <c r="K354" s="93" t="str">
        <f>IFERROR(TRUNC(H354*(1+N354),2),"")</f>
        <v/>
      </c>
      <c r="L354" s="94" t="str">
        <f>IFERROR(TRUNC((K354+J354),2),"")</f>
        <v/>
      </c>
      <c r="M354" s="95" t="e">
        <f>$X$9</f>
        <v>#REF!</v>
      </c>
      <c r="N354" s="95" t="e">
        <f>$X$10</f>
        <v>#REF!</v>
      </c>
      <c r="O354" s="93" t="str">
        <f>IFERROR(TRUNC(J354*F354,2),"")</f>
        <v/>
      </c>
      <c r="P354" s="93" t="str">
        <f>IFERROR(TRUNC(K354*F354,2),"")</f>
        <v/>
      </c>
      <c r="Q354" s="94" t="str">
        <f>IFERROR(TRUNC((O354+P354),2),"")</f>
        <v/>
      </c>
      <c r="R354" s="96" t="str">
        <f>IFERROR((Q354/$Q$593),"")</f>
        <v/>
      </c>
      <c r="S354" s="12" t="str">
        <f t="shared" si="574"/>
        <v>14.03.01</v>
      </c>
      <c r="X354" s="21"/>
      <c r="Y354" s="21"/>
      <c r="Z354" s="4"/>
      <c r="AA354" s="4"/>
      <c r="AB354" s="4"/>
      <c r="AC354" s="4"/>
      <c r="AD354" s="4"/>
      <c r="AE354" s="4"/>
      <c r="AF354" s="4"/>
      <c r="AG354" s="4"/>
      <c r="AH354" s="4"/>
      <c r="AI354" s="4"/>
      <c r="AJ354" s="4"/>
      <c r="AK354" s="4"/>
      <c r="AL354" s="4"/>
      <c r="AM354" s="4"/>
      <c r="AN354" s="4"/>
      <c r="AO354" s="4"/>
      <c r="AP354" s="4"/>
      <c r="AQ354" s="4"/>
      <c r="AR354" s="4"/>
      <c r="AS354" s="4"/>
      <c r="AT354" s="4"/>
      <c r="AU354" s="4"/>
      <c r="AV354" s="4"/>
      <c r="AW354" s="4"/>
      <c r="AX354" s="4"/>
      <c r="AY354" s="4"/>
      <c r="AZ354" s="4"/>
      <c r="BA354" s="4"/>
      <c r="BB354" s="4"/>
    </row>
    <row r="355" spans="1:54" ht="24.95">
      <c r="A355" s="159" t="s">
        <v>630</v>
      </c>
      <c r="B355" s="170" t="str">
        <f>IFERROR((VLOOKUP(D355,#REF!,7,0)),"")</f>
        <v/>
      </c>
      <c r="C355" s="170" t="str">
        <f>IFERROR((VLOOKUP(D355,#REF!,8,0)),"")</f>
        <v/>
      </c>
      <c r="D355" s="90" t="s">
        <v>631</v>
      </c>
      <c r="E355" s="91" t="s">
        <v>74</v>
      </c>
      <c r="F355" s="92">
        <v>1</v>
      </c>
      <c r="G355" s="93" t="str">
        <f>IFERROR((VLOOKUP(D355,#REF!,9,0)),"")</f>
        <v/>
      </c>
      <c r="H355" s="93" t="str">
        <f>IFERROR((VLOOKUP(D355,#REF!,10,0)),"")</f>
        <v/>
      </c>
      <c r="I355" s="94" t="str">
        <f t="shared" ref="I355:I356" si="575">IFERROR(TRUNC((H355+G355),2),"")</f>
        <v/>
      </c>
      <c r="J355" s="93" t="str">
        <f t="shared" ref="J355:J356" si="576">IFERROR(TRUNC(G355+G355*M355,2),"")</f>
        <v/>
      </c>
      <c r="K355" s="93" t="str">
        <f t="shared" ref="K355:K356" si="577">IFERROR(TRUNC(H355*(1+N355),2),"")</f>
        <v/>
      </c>
      <c r="L355" s="94" t="str">
        <f t="shared" ref="L355:L356" si="578">IFERROR(TRUNC((K355+J355),2),"")</f>
        <v/>
      </c>
      <c r="M355" s="95" t="e">
        <f t="shared" ref="M355:M356" si="579">$X$9</f>
        <v>#REF!</v>
      </c>
      <c r="N355" s="95" t="e">
        <f t="shared" ref="N355:N356" si="580">$X$10</f>
        <v>#REF!</v>
      </c>
      <c r="O355" s="93" t="str">
        <f t="shared" ref="O355:O356" si="581">IFERROR(TRUNC(J355*F355,2),"")</f>
        <v/>
      </c>
      <c r="P355" s="93" t="str">
        <f t="shared" ref="P355:P356" si="582">IFERROR(TRUNC(K355*F355,2),"")</f>
        <v/>
      </c>
      <c r="Q355" s="94" t="str">
        <f t="shared" ref="Q355:Q356" si="583">IFERROR(TRUNC((O355+P355),2),"")</f>
        <v/>
      </c>
      <c r="R355" s="96" t="str">
        <f>IFERROR((Q355/$Q$593),"")</f>
        <v/>
      </c>
      <c r="S355" s="12" t="str">
        <f t="shared" ref="S355:S356" si="584">+A355</f>
        <v>14.03.02</v>
      </c>
      <c r="X355" s="21"/>
      <c r="Y355" s="21"/>
      <c r="Z355" s="4"/>
      <c r="AA355" s="4"/>
      <c r="AB355" s="4"/>
      <c r="AC355" s="4"/>
      <c r="AD355" s="4"/>
      <c r="AE355" s="4"/>
      <c r="AF355" s="4"/>
      <c r="AG355" s="4"/>
      <c r="AH355" s="4"/>
      <c r="AI355" s="4"/>
      <c r="AJ355" s="4"/>
      <c r="AK355" s="4"/>
      <c r="AL355" s="4"/>
      <c r="AM355" s="4"/>
      <c r="AN355" s="4"/>
      <c r="AO355" s="4"/>
      <c r="AP355" s="4"/>
      <c r="AQ355" s="4"/>
      <c r="AR355" s="4"/>
      <c r="AS355" s="4"/>
      <c r="AT355" s="4"/>
      <c r="AU355" s="4"/>
      <c r="AV355" s="4"/>
      <c r="AW355" s="4"/>
      <c r="AX355" s="4"/>
      <c r="AY355" s="4"/>
      <c r="AZ355" s="4"/>
      <c r="BA355" s="4"/>
      <c r="BB355" s="4"/>
    </row>
    <row r="356" spans="1:54" ht="37.5">
      <c r="A356" s="159" t="s">
        <v>632</v>
      </c>
      <c r="B356" s="170" t="str">
        <f>IFERROR((VLOOKUP(D356,#REF!,7,0)),"")</f>
        <v/>
      </c>
      <c r="C356" s="170" t="str">
        <f>IFERROR((VLOOKUP(D356,#REF!,8,0)),"")</f>
        <v/>
      </c>
      <c r="D356" s="90" t="s">
        <v>633</v>
      </c>
      <c r="E356" s="91" t="s">
        <v>629</v>
      </c>
      <c r="F356" s="92">
        <v>3</v>
      </c>
      <c r="G356" s="93" t="str">
        <f>IFERROR((VLOOKUP(D356,#REF!,9,0)),"")</f>
        <v/>
      </c>
      <c r="H356" s="93" t="str">
        <f>IFERROR((VLOOKUP(D356,#REF!,10,0)),"")</f>
        <v/>
      </c>
      <c r="I356" s="94" t="str">
        <f t="shared" si="575"/>
        <v/>
      </c>
      <c r="J356" s="93" t="str">
        <f t="shared" si="576"/>
        <v/>
      </c>
      <c r="K356" s="93" t="str">
        <f t="shared" si="577"/>
        <v/>
      </c>
      <c r="L356" s="94" t="str">
        <f t="shared" si="578"/>
        <v/>
      </c>
      <c r="M356" s="95" t="e">
        <f t="shared" si="579"/>
        <v>#REF!</v>
      </c>
      <c r="N356" s="95" t="e">
        <f t="shared" si="580"/>
        <v>#REF!</v>
      </c>
      <c r="O356" s="93" t="str">
        <f t="shared" si="581"/>
        <v/>
      </c>
      <c r="P356" s="93" t="str">
        <f t="shared" si="582"/>
        <v/>
      </c>
      <c r="Q356" s="94" t="str">
        <f t="shared" si="583"/>
        <v/>
      </c>
      <c r="R356" s="96" t="str">
        <f>IFERROR((Q356/$Q$593),"")</f>
        <v/>
      </c>
      <c r="S356" s="12" t="str">
        <f t="shared" si="584"/>
        <v>14.03.03</v>
      </c>
      <c r="X356" s="21"/>
      <c r="Y356" s="21"/>
      <c r="Z356" s="4"/>
      <c r="AA356" s="4"/>
      <c r="AB356" s="4"/>
      <c r="AC356" s="4"/>
      <c r="AD356" s="4"/>
      <c r="AE356" s="4"/>
      <c r="AF356" s="4"/>
      <c r="AG356" s="4"/>
      <c r="AH356" s="4"/>
      <c r="AI356" s="4"/>
      <c r="AJ356" s="4"/>
      <c r="AK356" s="4"/>
      <c r="AL356" s="4"/>
      <c r="AM356" s="4"/>
      <c r="AN356" s="4"/>
      <c r="AO356" s="4"/>
      <c r="AP356" s="4"/>
      <c r="AQ356" s="4"/>
      <c r="AR356" s="4"/>
      <c r="AS356" s="4"/>
      <c r="AT356" s="4"/>
      <c r="AU356" s="4"/>
      <c r="AV356" s="4"/>
      <c r="AW356" s="4"/>
      <c r="AX356" s="4"/>
      <c r="AY356" s="4"/>
      <c r="AZ356" s="4"/>
      <c r="BA356" s="4"/>
      <c r="BB356" s="4"/>
    </row>
    <row r="357" spans="1:54">
      <c r="A357" s="161"/>
      <c r="B357" s="43"/>
      <c r="C357" s="43"/>
      <c r="D357" s="42"/>
      <c r="E357" s="43"/>
      <c r="F357" s="44"/>
      <c r="G357" s="44"/>
      <c r="H357" s="44"/>
      <c r="I357" s="44"/>
      <c r="J357" s="44"/>
      <c r="K357" s="44"/>
      <c r="L357" s="45"/>
      <c r="M357" s="46"/>
      <c r="N357" s="46"/>
      <c r="O357" s="45"/>
      <c r="P357" s="45"/>
      <c r="Q357" s="45"/>
      <c r="R357" s="47"/>
      <c r="S357" s="12">
        <f t="shared" si="571"/>
        <v>0</v>
      </c>
      <c r="X357" s="21"/>
      <c r="Y357" s="21"/>
      <c r="Z357" s="4"/>
      <c r="AA357" s="4"/>
      <c r="AB357" s="4"/>
      <c r="AC357" s="4"/>
      <c r="AD357" s="4"/>
      <c r="AE357" s="4"/>
      <c r="AF357" s="4"/>
      <c r="AG357" s="4"/>
      <c r="AH357" s="4"/>
      <c r="AI357" s="4"/>
      <c r="AJ357" s="4"/>
      <c r="AK357" s="4"/>
      <c r="AL357" s="4"/>
      <c r="AM357" s="4"/>
      <c r="AN357" s="4"/>
      <c r="AO357" s="4"/>
      <c r="AP357" s="4"/>
      <c r="AQ357" s="4"/>
      <c r="AR357" s="4"/>
      <c r="AS357" s="4"/>
      <c r="AT357" s="4"/>
      <c r="AU357" s="4"/>
      <c r="AV357" s="4"/>
      <c r="AW357" s="4"/>
      <c r="AX357" s="4"/>
      <c r="AY357" s="4"/>
      <c r="AZ357" s="4"/>
      <c r="BA357" s="4"/>
      <c r="BB357" s="4"/>
    </row>
    <row r="358" spans="1:54" ht="12.95">
      <c r="A358" s="162"/>
      <c r="B358" s="49"/>
      <c r="C358" s="49"/>
      <c r="D358" s="48"/>
      <c r="E358" s="49"/>
      <c r="F358" s="21"/>
      <c r="G358" s="21"/>
      <c r="H358" s="21"/>
      <c r="I358" s="21"/>
      <c r="J358" s="21"/>
      <c r="K358" s="21"/>
      <c r="L358" s="34"/>
      <c r="M358" s="34"/>
      <c r="N358" s="34" t="s">
        <v>115</v>
      </c>
      <c r="O358" s="50">
        <f>SUM(O348:O357)</f>
        <v>0</v>
      </c>
      <c r="P358" s="50">
        <f>SUM(P348:P357)</f>
        <v>0</v>
      </c>
      <c r="Q358" s="51">
        <f>SUM(Q348:Q357)</f>
        <v>0</v>
      </c>
      <c r="R358" s="52">
        <f>SUM(R348:R357)</f>
        <v>0</v>
      </c>
      <c r="S358" s="12">
        <f t="shared" si="571"/>
        <v>0</v>
      </c>
      <c r="X358" s="21"/>
      <c r="Y358" s="21"/>
      <c r="Z358" s="4"/>
      <c r="AA358" s="4"/>
      <c r="AB358" s="4"/>
      <c r="AC358" s="4"/>
      <c r="AD358" s="4"/>
      <c r="AE358" s="4"/>
      <c r="AF358" s="4"/>
      <c r="AG358" s="4"/>
      <c r="AH358" s="4"/>
      <c r="AI358" s="4"/>
      <c r="AJ358" s="4"/>
      <c r="AK358" s="4"/>
      <c r="AL358" s="4"/>
      <c r="AM358" s="4"/>
      <c r="AN358" s="4"/>
      <c r="AO358" s="4"/>
      <c r="AP358" s="4"/>
      <c r="AQ358" s="4"/>
      <c r="AR358" s="4"/>
      <c r="AS358" s="4"/>
      <c r="AT358" s="4"/>
      <c r="AU358" s="4"/>
      <c r="AV358" s="4"/>
      <c r="AW358" s="4"/>
      <c r="AX358" s="4"/>
      <c r="AY358" s="4"/>
      <c r="AZ358" s="4"/>
      <c r="BA358" s="4"/>
      <c r="BB358" s="4"/>
    </row>
    <row r="359" spans="1:54" ht="12.95">
      <c r="A359" s="163"/>
      <c r="B359" s="54"/>
      <c r="C359" s="54"/>
      <c r="D359" s="53"/>
      <c r="E359" s="54"/>
      <c r="F359" s="55"/>
      <c r="G359" s="55"/>
      <c r="H359" s="55"/>
      <c r="I359" s="55"/>
      <c r="J359" s="55"/>
      <c r="K359" s="55"/>
      <c r="L359" s="56"/>
      <c r="M359" s="57"/>
      <c r="N359" s="57"/>
      <c r="O359" s="20"/>
      <c r="P359" s="20"/>
      <c r="Q359" s="57"/>
      <c r="R359" s="58"/>
      <c r="S359" s="12">
        <f t="shared" si="571"/>
        <v>0</v>
      </c>
      <c r="X359" s="21"/>
      <c r="Y359" s="21"/>
      <c r="Z359" s="4"/>
      <c r="AA359" s="4"/>
      <c r="AB359" s="4"/>
      <c r="AC359" s="4"/>
      <c r="AD359" s="4"/>
      <c r="AE359" s="4"/>
      <c r="AF359" s="4"/>
      <c r="AG359" s="4"/>
      <c r="AH359" s="4"/>
      <c r="AI359" s="4"/>
      <c r="AJ359" s="4"/>
      <c r="AK359" s="4"/>
      <c r="AL359" s="4"/>
      <c r="AM359" s="4"/>
      <c r="AN359" s="4"/>
      <c r="AO359" s="4"/>
      <c r="AP359" s="4"/>
      <c r="AQ359" s="4"/>
      <c r="AR359" s="4"/>
      <c r="AS359" s="4"/>
      <c r="AT359" s="4"/>
      <c r="AU359" s="4"/>
      <c r="AV359" s="4"/>
      <c r="AW359" s="4"/>
      <c r="AX359" s="4"/>
      <c r="AY359" s="4"/>
      <c r="AZ359" s="4"/>
      <c r="BA359" s="4"/>
      <c r="BB359" s="4"/>
    </row>
    <row r="360" spans="1:54" ht="26.1">
      <c r="A360" s="157" t="s">
        <v>22</v>
      </c>
      <c r="B360" s="168"/>
      <c r="C360" s="168"/>
      <c r="D360" s="86" t="s">
        <v>634</v>
      </c>
      <c r="E360" s="86"/>
      <c r="F360" s="87"/>
      <c r="G360" s="86"/>
      <c r="H360" s="86"/>
      <c r="I360" s="86"/>
      <c r="J360" s="86"/>
      <c r="K360" s="86"/>
      <c r="L360" s="86"/>
      <c r="M360" s="88"/>
      <c r="N360" s="88"/>
      <c r="O360" s="86"/>
      <c r="P360" s="86"/>
      <c r="Q360" s="86"/>
      <c r="R360" s="89"/>
      <c r="S360" s="12" t="str">
        <f t="shared" si="0"/>
        <v>15</v>
      </c>
      <c r="T360" s="13">
        <f>O442</f>
        <v>0</v>
      </c>
      <c r="U360" s="13">
        <f>P442</f>
        <v>0</v>
      </c>
      <c r="V360" s="13">
        <f t="shared" ref="V360" si="585">Q442</f>
        <v>0</v>
      </c>
      <c r="W360" s="21"/>
      <c r="X360" s="21"/>
      <c r="Y360" s="21"/>
      <c r="Z360" s="4"/>
      <c r="AA360" s="4"/>
      <c r="AB360" s="4"/>
      <c r="AC360" s="4"/>
      <c r="AD360" s="4"/>
      <c r="AE360" s="4"/>
      <c r="AF360" s="4"/>
      <c r="AG360" s="4"/>
      <c r="AH360" s="4"/>
      <c r="AI360" s="4"/>
      <c r="AJ360" s="4"/>
      <c r="AK360" s="4"/>
      <c r="AL360" s="4"/>
      <c r="AM360" s="4"/>
      <c r="AN360" s="4"/>
      <c r="AO360" s="4"/>
      <c r="AP360" s="4"/>
      <c r="AQ360" s="4"/>
      <c r="AR360" s="4"/>
      <c r="AS360" s="4"/>
      <c r="AT360" s="4"/>
      <c r="AU360" s="4"/>
      <c r="AV360" s="4"/>
      <c r="AW360" s="4"/>
      <c r="AX360" s="4"/>
      <c r="AY360" s="4"/>
      <c r="AZ360" s="4"/>
      <c r="BA360" s="4"/>
      <c r="BB360" s="4"/>
    </row>
    <row r="361" spans="1:54" ht="12.95">
      <c r="A361" s="158" t="s">
        <v>635</v>
      </c>
      <c r="B361" s="169"/>
      <c r="C361" s="169"/>
      <c r="D361" s="97" t="s">
        <v>636</v>
      </c>
      <c r="E361" s="97"/>
      <c r="F361" s="98"/>
      <c r="G361" s="97"/>
      <c r="H361" s="97"/>
      <c r="I361" s="97"/>
      <c r="J361" s="97"/>
      <c r="K361" s="97"/>
      <c r="L361" s="97"/>
      <c r="M361" s="99"/>
      <c r="N361" s="99"/>
      <c r="O361" s="97"/>
      <c r="P361" s="97"/>
      <c r="Q361" s="97"/>
      <c r="R361" s="100"/>
      <c r="S361" s="12" t="str">
        <f t="shared" si="0"/>
        <v>15.01</v>
      </c>
      <c r="X361" s="21"/>
      <c r="Y361" s="21"/>
      <c r="Z361" s="4"/>
      <c r="AA361" s="4"/>
      <c r="AB361" s="4"/>
      <c r="AC361" s="4"/>
      <c r="AD361" s="4"/>
      <c r="AE361" s="4"/>
      <c r="AF361" s="4"/>
      <c r="AG361" s="4"/>
      <c r="AH361" s="4"/>
      <c r="AI361" s="4"/>
      <c r="AJ361" s="4"/>
      <c r="AK361" s="4"/>
      <c r="AL361" s="4"/>
      <c r="AM361" s="4"/>
      <c r="AN361" s="4"/>
      <c r="AO361" s="4"/>
      <c r="AP361" s="4"/>
      <c r="AQ361" s="4"/>
      <c r="AR361" s="4"/>
      <c r="AS361" s="4"/>
      <c r="AT361" s="4"/>
      <c r="AU361" s="4"/>
      <c r="AV361" s="4"/>
      <c r="AW361" s="4"/>
      <c r="AX361" s="4"/>
      <c r="AY361" s="4"/>
      <c r="AZ361" s="4"/>
      <c r="BA361" s="4"/>
      <c r="BB361" s="4"/>
    </row>
    <row r="362" spans="1:54" ht="50.1">
      <c r="A362" s="159" t="s">
        <v>637</v>
      </c>
      <c r="B362" s="170" t="str">
        <f>IFERROR((VLOOKUP(D362,#REF!,7,0)),"")</f>
        <v/>
      </c>
      <c r="C362" s="170" t="str">
        <f>IFERROR((VLOOKUP(D362,#REF!,8,0)),"")</f>
        <v/>
      </c>
      <c r="D362" s="90" t="s">
        <v>638</v>
      </c>
      <c r="E362" s="91" t="s">
        <v>157</v>
      </c>
      <c r="F362" s="92">
        <v>77</v>
      </c>
      <c r="G362" s="93" t="str">
        <f>IFERROR((VLOOKUP(D362,#REF!,9,0)),"")</f>
        <v/>
      </c>
      <c r="H362" s="93" t="str">
        <f>IFERROR((VLOOKUP(D362,#REF!,10,0)),"")</f>
        <v/>
      </c>
      <c r="I362" s="94" t="str">
        <f t="shared" ref="I362:I370" si="586">IFERROR(TRUNC((H362+G362),2),"")</f>
        <v/>
      </c>
      <c r="J362" s="93" t="str">
        <f t="shared" ref="J362:J370" si="587">IFERROR(TRUNC(G362+G362*M362,2),"")</f>
        <v/>
      </c>
      <c r="K362" s="93" t="str">
        <f t="shared" ref="K362:K370" si="588">IFERROR(TRUNC(H362*(1+N362),2),"")</f>
        <v/>
      </c>
      <c r="L362" s="94" t="str">
        <f t="shared" ref="L362:L370" si="589">IFERROR(TRUNC((K362+J362),2),"")</f>
        <v/>
      </c>
      <c r="M362" s="95" t="e">
        <f t="shared" ref="M362:M372" si="590">$X$9</f>
        <v>#REF!</v>
      </c>
      <c r="N362" s="95" t="e">
        <f t="shared" ref="N362:N372" si="591">$X$10</f>
        <v>#REF!</v>
      </c>
      <c r="O362" s="93" t="str">
        <f t="shared" ref="O362:O370" si="592">IFERROR(TRUNC(J362*F362,2),"")</f>
        <v/>
      </c>
      <c r="P362" s="93" t="str">
        <f t="shared" ref="P362:P370" si="593">IFERROR(TRUNC(K362*F362,2),"")</f>
        <v/>
      </c>
      <c r="Q362" s="94" t="str">
        <f t="shared" ref="Q362:Q370" si="594">IFERROR(TRUNC((O362+P362),2),"")</f>
        <v/>
      </c>
      <c r="R362" s="96" t="str">
        <f t="shared" ref="R362:R375" si="595">IFERROR((Q362/$Q$593),"")</f>
        <v/>
      </c>
      <c r="S362" s="12" t="str">
        <f t="shared" si="0"/>
        <v>15.01.01</v>
      </c>
      <c r="X362" s="21"/>
      <c r="Y362" s="21"/>
      <c r="Z362" s="4"/>
      <c r="AA362" s="4"/>
      <c r="AB362" s="4"/>
      <c r="AC362" s="4"/>
      <c r="AD362" s="4"/>
      <c r="AE362" s="4"/>
      <c r="AF362" s="4"/>
      <c r="AG362" s="4"/>
      <c r="AH362" s="4"/>
      <c r="AI362" s="4"/>
      <c r="AJ362" s="4"/>
      <c r="AK362" s="4"/>
      <c r="AL362" s="4"/>
      <c r="AM362" s="4"/>
      <c r="AN362" s="4"/>
      <c r="AO362" s="4"/>
      <c r="AP362" s="4"/>
      <c r="AQ362" s="4"/>
      <c r="AR362" s="4"/>
      <c r="AS362" s="4"/>
      <c r="AT362" s="4"/>
      <c r="AU362" s="4"/>
      <c r="AV362" s="4"/>
      <c r="AW362" s="4"/>
      <c r="AX362" s="4"/>
      <c r="AY362" s="4"/>
      <c r="AZ362" s="4"/>
      <c r="BA362" s="4"/>
      <c r="BB362" s="4"/>
    </row>
    <row r="363" spans="1:54" ht="50.1">
      <c r="A363" s="159" t="s">
        <v>639</v>
      </c>
      <c r="B363" s="170" t="str">
        <f>IFERROR((VLOOKUP(D363,#REF!,7,0)),"")</f>
        <v/>
      </c>
      <c r="C363" s="170" t="str">
        <f>IFERROR((VLOOKUP(D363,#REF!,8,0)),"")</f>
        <v/>
      </c>
      <c r="D363" s="90" t="s">
        <v>640</v>
      </c>
      <c r="E363" s="91" t="s">
        <v>157</v>
      </c>
      <c r="F363" s="92">
        <v>33</v>
      </c>
      <c r="G363" s="93" t="str">
        <f>IFERROR((VLOOKUP(D363,#REF!,9,0)),"")</f>
        <v/>
      </c>
      <c r="H363" s="93" t="str">
        <f>IFERROR((VLOOKUP(D363,#REF!,10,0)),"")</f>
        <v/>
      </c>
      <c r="I363" s="94" t="str">
        <f t="shared" si="586"/>
        <v/>
      </c>
      <c r="J363" s="93" t="str">
        <f t="shared" si="587"/>
        <v/>
      </c>
      <c r="K363" s="93" t="str">
        <f t="shared" si="588"/>
        <v/>
      </c>
      <c r="L363" s="94" t="str">
        <f t="shared" si="589"/>
        <v/>
      </c>
      <c r="M363" s="95" t="e">
        <f t="shared" si="590"/>
        <v>#REF!</v>
      </c>
      <c r="N363" s="95" t="e">
        <f t="shared" si="591"/>
        <v>#REF!</v>
      </c>
      <c r="O363" s="93" t="str">
        <f t="shared" si="592"/>
        <v/>
      </c>
      <c r="P363" s="93" t="str">
        <f t="shared" si="593"/>
        <v/>
      </c>
      <c r="Q363" s="94" t="str">
        <f t="shared" si="594"/>
        <v/>
      </c>
      <c r="R363" s="96" t="str">
        <f t="shared" si="595"/>
        <v/>
      </c>
      <c r="S363" s="12" t="str">
        <f t="shared" si="0"/>
        <v>15.01.02</v>
      </c>
      <c r="X363" s="21"/>
      <c r="Y363" s="21"/>
      <c r="Z363" s="4"/>
      <c r="AA363" s="4"/>
      <c r="AB363" s="4"/>
      <c r="AC363" s="4"/>
      <c r="AD363" s="4"/>
      <c r="AE363" s="4"/>
      <c r="AF363" s="4"/>
      <c r="AG363" s="4"/>
      <c r="AH363" s="4"/>
      <c r="AI363" s="4"/>
      <c r="AJ363" s="4"/>
      <c r="AK363" s="4"/>
      <c r="AL363" s="4"/>
      <c r="AM363" s="4"/>
      <c r="AN363" s="4"/>
      <c r="AO363" s="4"/>
      <c r="AP363" s="4"/>
      <c r="AQ363" s="4"/>
      <c r="AR363" s="4"/>
      <c r="AS363" s="4"/>
      <c r="AT363" s="4"/>
      <c r="AU363" s="4"/>
      <c r="AV363" s="4"/>
      <c r="AW363" s="4"/>
      <c r="AX363" s="4"/>
      <c r="AY363" s="4"/>
      <c r="AZ363" s="4"/>
      <c r="BA363" s="4"/>
      <c r="BB363" s="4"/>
    </row>
    <row r="364" spans="1:54" ht="50.1">
      <c r="A364" s="159" t="s">
        <v>641</v>
      </c>
      <c r="B364" s="170" t="str">
        <f>IFERROR((VLOOKUP(D364,#REF!,7,0)),"")</f>
        <v/>
      </c>
      <c r="C364" s="170" t="str">
        <f>IFERROR((VLOOKUP(D364,#REF!,8,0)),"")</f>
        <v/>
      </c>
      <c r="D364" s="90" t="s">
        <v>642</v>
      </c>
      <c r="E364" s="91" t="s">
        <v>157</v>
      </c>
      <c r="F364" s="92">
        <v>8</v>
      </c>
      <c r="G364" s="93" t="str">
        <f>IFERROR((VLOOKUP(D364,#REF!,9,0)),"")</f>
        <v/>
      </c>
      <c r="H364" s="93" t="str">
        <f>IFERROR((VLOOKUP(D364,#REF!,10,0)),"")</f>
        <v/>
      </c>
      <c r="I364" s="94" t="str">
        <f t="shared" si="586"/>
        <v/>
      </c>
      <c r="J364" s="93" t="str">
        <f t="shared" si="587"/>
        <v/>
      </c>
      <c r="K364" s="93" t="str">
        <f t="shared" si="588"/>
        <v/>
      </c>
      <c r="L364" s="94" t="str">
        <f t="shared" si="589"/>
        <v/>
      </c>
      <c r="M364" s="95" t="e">
        <f t="shared" si="590"/>
        <v>#REF!</v>
      </c>
      <c r="N364" s="95" t="e">
        <f t="shared" si="591"/>
        <v>#REF!</v>
      </c>
      <c r="O364" s="93" t="str">
        <f t="shared" si="592"/>
        <v/>
      </c>
      <c r="P364" s="93" t="str">
        <f t="shared" si="593"/>
        <v/>
      </c>
      <c r="Q364" s="94" t="str">
        <f t="shared" si="594"/>
        <v/>
      </c>
      <c r="R364" s="96" t="str">
        <f t="shared" si="595"/>
        <v/>
      </c>
      <c r="S364" s="12" t="str">
        <f t="shared" ref="S364:S366" si="596">+A364</f>
        <v>15.01.03</v>
      </c>
      <c r="X364" s="21"/>
      <c r="Y364" s="21"/>
      <c r="Z364" s="4"/>
      <c r="AA364" s="4"/>
      <c r="AB364" s="4"/>
      <c r="AC364" s="4"/>
      <c r="AD364" s="4"/>
      <c r="AE364" s="4"/>
      <c r="AF364" s="4"/>
      <c r="AG364" s="4"/>
      <c r="AH364" s="4"/>
      <c r="AI364" s="4"/>
      <c r="AJ364" s="4"/>
      <c r="AK364" s="4"/>
      <c r="AL364" s="4"/>
      <c r="AM364" s="4"/>
      <c r="AN364" s="4"/>
      <c r="AO364" s="4"/>
      <c r="AP364" s="4"/>
      <c r="AQ364" s="4"/>
      <c r="AR364" s="4"/>
      <c r="AS364" s="4"/>
      <c r="AT364" s="4"/>
      <c r="AU364" s="4"/>
      <c r="AV364" s="4"/>
      <c r="AW364" s="4"/>
      <c r="AX364" s="4"/>
      <c r="AY364" s="4"/>
      <c r="AZ364" s="4"/>
      <c r="BA364" s="4"/>
      <c r="BB364" s="4"/>
    </row>
    <row r="365" spans="1:54" ht="50.1">
      <c r="A365" s="159" t="s">
        <v>643</v>
      </c>
      <c r="B365" s="170" t="str">
        <f>IFERROR((VLOOKUP(D365,#REF!,7,0)),"")</f>
        <v/>
      </c>
      <c r="C365" s="170" t="str">
        <f>IFERROR((VLOOKUP(D365,#REF!,8,0)),"")</f>
        <v/>
      </c>
      <c r="D365" s="90" t="s">
        <v>644</v>
      </c>
      <c r="E365" s="91" t="s">
        <v>157</v>
      </c>
      <c r="F365" s="92">
        <v>2</v>
      </c>
      <c r="G365" s="93" t="str">
        <f>IFERROR((VLOOKUP(D365,#REF!,9,0)),"")</f>
        <v/>
      </c>
      <c r="H365" s="93" t="str">
        <f>IFERROR((VLOOKUP(D365,#REF!,10,0)),"")</f>
        <v/>
      </c>
      <c r="I365" s="94" t="str">
        <f t="shared" si="586"/>
        <v/>
      </c>
      <c r="J365" s="93" t="str">
        <f t="shared" si="587"/>
        <v/>
      </c>
      <c r="K365" s="93" t="str">
        <f t="shared" si="588"/>
        <v/>
      </c>
      <c r="L365" s="94" t="str">
        <f t="shared" si="589"/>
        <v/>
      </c>
      <c r="M365" s="95" t="e">
        <f t="shared" si="590"/>
        <v>#REF!</v>
      </c>
      <c r="N365" s="95" t="e">
        <f t="shared" si="591"/>
        <v>#REF!</v>
      </c>
      <c r="O365" s="93" t="str">
        <f t="shared" si="592"/>
        <v/>
      </c>
      <c r="P365" s="93" t="str">
        <f t="shared" si="593"/>
        <v/>
      </c>
      <c r="Q365" s="94" t="str">
        <f t="shared" si="594"/>
        <v/>
      </c>
      <c r="R365" s="96" t="str">
        <f t="shared" si="595"/>
        <v/>
      </c>
      <c r="S365" s="12" t="str">
        <f t="shared" si="596"/>
        <v>15.01.04</v>
      </c>
      <c r="X365" s="21"/>
      <c r="Y365" s="21"/>
      <c r="Z365" s="4"/>
      <c r="AA365" s="4"/>
      <c r="AB365" s="4"/>
      <c r="AC365" s="4"/>
      <c r="AD365" s="4"/>
      <c r="AE365" s="4"/>
      <c r="AF365" s="4"/>
      <c r="AG365" s="4"/>
      <c r="AH365" s="4"/>
      <c r="AI365" s="4"/>
      <c r="AJ365" s="4"/>
      <c r="AK365" s="4"/>
      <c r="AL365" s="4"/>
      <c r="AM365" s="4"/>
      <c r="AN365" s="4"/>
      <c r="AO365" s="4"/>
      <c r="AP365" s="4"/>
      <c r="AQ365" s="4"/>
      <c r="AR365" s="4"/>
      <c r="AS365" s="4"/>
      <c r="AT365" s="4"/>
      <c r="AU365" s="4"/>
      <c r="AV365" s="4"/>
      <c r="AW365" s="4"/>
      <c r="AX365" s="4"/>
      <c r="AY365" s="4"/>
      <c r="AZ365" s="4"/>
      <c r="BA365" s="4"/>
      <c r="BB365" s="4"/>
    </row>
    <row r="366" spans="1:54" ht="50.1">
      <c r="A366" s="159" t="s">
        <v>645</v>
      </c>
      <c r="B366" s="170" t="str">
        <f>IFERROR((VLOOKUP(D366,#REF!,7,0)),"")</f>
        <v/>
      </c>
      <c r="C366" s="170" t="str">
        <f>IFERROR((VLOOKUP(D366,#REF!,8,0)),"")</f>
        <v/>
      </c>
      <c r="D366" s="90" t="s">
        <v>646</v>
      </c>
      <c r="E366" s="91" t="s">
        <v>157</v>
      </c>
      <c r="F366" s="92">
        <v>80</v>
      </c>
      <c r="G366" s="93" t="str">
        <f>IFERROR((VLOOKUP(D366,#REF!,9,0)),"")</f>
        <v/>
      </c>
      <c r="H366" s="93" t="str">
        <f>IFERROR((VLOOKUP(D366,#REF!,10,0)),"")</f>
        <v/>
      </c>
      <c r="I366" s="94" t="str">
        <f t="shared" si="586"/>
        <v/>
      </c>
      <c r="J366" s="93" t="str">
        <f t="shared" si="587"/>
        <v/>
      </c>
      <c r="K366" s="93" t="str">
        <f t="shared" si="588"/>
        <v/>
      </c>
      <c r="L366" s="94" t="str">
        <f t="shared" si="589"/>
        <v/>
      </c>
      <c r="M366" s="95" t="e">
        <f t="shared" si="590"/>
        <v>#REF!</v>
      </c>
      <c r="N366" s="95" t="e">
        <f t="shared" si="591"/>
        <v>#REF!</v>
      </c>
      <c r="O366" s="93" t="str">
        <f t="shared" si="592"/>
        <v/>
      </c>
      <c r="P366" s="93" t="str">
        <f t="shared" si="593"/>
        <v/>
      </c>
      <c r="Q366" s="94" t="str">
        <f t="shared" si="594"/>
        <v/>
      </c>
      <c r="R366" s="96" t="str">
        <f t="shared" si="595"/>
        <v/>
      </c>
      <c r="S366" s="12" t="str">
        <f t="shared" si="596"/>
        <v>15.01.05</v>
      </c>
      <c r="X366" s="21"/>
      <c r="Y366" s="21"/>
      <c r="Z366" s="4"/>
      <c r="AA366" s="4"/>
      <c r="AB366" s="4"/>
      <c r="AC366" s="4"/>
      <c r="AD366" s="4"/>
      <c r="AE366" s="4"/>
      <c r="AF366" s="4"/>
      <c r="AG366" s="4"/>
      <c r="AH366" s="4"/>
      <c r="AI366" s="4"/>
      <c r="AJ366" s="4"/>
      <c r="AK366" s="4"/>
      <c r="AL366" s="4"/>
      <c r="AM366" s="4"/>
      <c r="AN366" s="4"/>
      <c r="AO366" s="4"/>
      <c r="AP366" s="4"/>
      <c r="AQ366" s="4"/>
      <c r="AR366" s="4"/>
      <c r="AS366" s="4"/>
      <c r="AT366" s="4"/>
      <c r="AU366" s="4"/>
      <c r="AV366" s="4"/>
      <c r="AW366" s="4"/>
      <c r="AX366" s="4"/>
      <c r="AY366" s="4"/>
      <c r="AZ366" s="4"/>
      <c r="BA366" s="4"/>
      <c r="BB366" s="4"/>
    </row>
    <row r="367" spans="1:54" ht="50.1">
      <c r="A367" s="159" t="s">
        <v>647</v>
      </c>
      <c r="B367" s="170" t="str">
        <f>IFERROR((VLOOKUP(D367,#REF!,7,0)),"")</f>
        <v/>
      </c>
      <c r="C367" s="170" t="str">
        <f>IFERROR((VLOOKUP(D367,#REF!,8,0)),"")</f>
        <v/>
      </c>
      <c r="D367" s="90" t="s">
        <v>648</v>
      </c>
      <c r="E367" s="91" t="s">
        <v>157</v>
      </c>
      <c r="F367" s="92">
        <v>7</v>
      </c>
      <c r="G367" s="93" t="str">
        <f>IFERROR((VLOOKUP(D367,#REF!,9,0)),"")</f>
        <v/>
      </c>
      <c r="H367" s="93" t="str">
        <f>IFERROR((VLOOKUP(D367,#REF!,10,0)),"")</f>
        <v/>
      </c>
      <c r="I367" s="94" t="str">
        <f t="shared" ref="I367" si="597">IFERROR(TRUNC((H367+G367),2),"")</f>
        <v/>
      </c>
      <c r="J367" s="93" t="str">
        <f t="shared" ref="J367" si="598">IFERROR(TRUNC(G367+G367*M367,2),"")</f>
        <v/>
      </c>
      <c r="K367" s="93" t="str">
        <f t="shared" ref="K367" si="599">IFERROR(TRUNC(H367*(1+N367),2),"")</f>
        <v/>
      </c>
      <c r="L367" s="94" t="str">
        <f t="shared" ref="L367" si="600">IFERROR(TRUNC((K367+J367),2),"")</f>
        <v/>
      </c>
      <c r="M367" s="95" t="e">
        <f t="shared" si="590"/>
        <v>#REF!</v>
      </c>
      <c r="N367" s="95" t="e">
        <f t="shared" si="591"/>
        <v>#REF!</v>
      </c>
      <c r="O367" s="93" t="str">
        <f t="shared" ref="O367" si="601">IFERROR(TRUNC(J367*F367,2),"")</f>
        <v/>
      </c>
      <c r="P367" s="93" t="str">
        <f t="shared" ref="P367" si="602">IFERROR(TRUNC(K367*F367,2),"")</f>
        <v/>
      </c>
      <c r="Q367" s="94" t="str">
        <f t="shared" ref="Q367" si="603">IFERROR(TRUNC((O367+P367),2),"")</f>
        <v/>
      </c>
      <c r="R367" s="96" t="str">
        <f t="shared" si="595"/>
        <v/>
      </c>
      <c r="S367" s="12" t="str">
        <f t="shared" ref="S367" si="604">+A367</f>
        <v>15.01.06</v>
      </c>
      <c r="X367" s="21"/>
      <c r="Y367" s="21"/>
      <c r="Z367" s="4"/>
      <c r="AA367" s="4"/>
      <c r="AB367" s="4"/>
      <c r="AC367" s="4"/>
      <c r="AD367" s="4"/>
      <c r="AE367" s="4"/>
      <c r="AF367" s="4"/>
      <c r="AG367" s="4"/>
      <c r="AH367" s="4"/>
      <c r="AI367" s="4"/>
      <c r="AJ367" s="4"/>
      <c r="AK367" s="4"/>
      <c r="AL367" s="4"/>
      <c r="AM367" s="4"/>
      <c r="AN367" s="4"/>
      <c r="AO367" s="4"/>
      <c r="AP367" s="4"/>
      <c r="AQ367" s="4"/>
      <c r="AR367" s="4"/>
      <c r="AS367" s="4"/>
      <c r="AT367" s="4"/>
      <c r="AU367" s="4"/>
      <c r="AV367" s="4"/>
      <c r="AW367" s="4"/>
      <c r="AX367" s="4"/>
      <c r="AY367" s="4"/>
      <c r="AZ367" s="4"/>
      <c r="BA367" s="4"/>
      <c r="BB367" s="4"/>
    </row>
    <row r="368" spans="1:54" ht="62.45">
      <c r="A368" s="159" t="s">
        <v>649</v>
      </c>
      <c r="B368" s="170" t="str">
        <f>IFERROR((VLOOKUP(D368,#REF!,7,0)),"")</f>
        <v/>
      </c>
      <c r="C368" s="170" t="str">
        <f>IFERROR((VLOOKUP(D368,#REF!,8,0)),"")</f>
        <v/>
      </c>
      <c r="D368" s="90" t="s">
        <v>650</v>
      </c>
      <c r="E368" s="91" t="s">
        <v>157</v>
      </c>
      <c r="F368" s="92">
        <v>3</v>
      </c>
      <c r="G368" s="93" t="str">
        <f>IFERROR((VLOOKUP(D368,#REF!,9,0)),"")</f>
        <v/>
      </c>
      <c r="H368" s="93" t="str">
        <f>IFERROR((VLOOKUP(D368,#REF!,10,0)),"")</f>
        <v/>
      </c>
      <c r="I368" s="94" t="str">
        <f t="shared" si="586"/>
        <v/>
      </c>
      <c r="J368" s="93" t="str">
        <f t="shared" si="587"/>
        <v/>
      </c>
      <c r="K368" s="93" t="str">
        <f t="shared" si="588"/>
        <v/>
      </c>
      <c r="L368" s="94" t="str">
        <f t="shared" si="589"/>
        <v/>
      </c>
      <c r="M368" s="95" t="e">
        <f t="shared" si="590"/>
        <v>#REF!</v>
      </c>
      <c r="N368" s="95" t="e">
        <f t="shared" si="591"/>
        <v>#REF!</v>
      </c>
      <c r="O368" s="93" t="str">
        <f t="shared" si="592"/>
        <v/>
      </c>
      <c r="P368" s="93" t="str">
        <f t="shared" si="593"/>
        <v/>
      </c>
      <c r="Q368" s="94" t="str">
        <f t="shared" si="594"/>
        <v/>
      </c>
      <c r="R368" s="96" t="str">
        <f t="shared" si="595"/>
        <v/>
      </c>
      <c r="S368" s="12" t="str">
        <f t="shared" ref="S368:S370" si="605">+A368</f>
        <v>15.01.07</v>
      </c>
      <c r="X368" s="21"/>
      <c r="Y368" s="21"/>
      <c r="Z368" s="4"/>
      <c r="AA368" s="4"/>
      <c r="AB368" s="4"/>
      <c r="AC368" s="4"/>
      <c r="AD368" s="4"/>
      <c r="AE368" s="4"/>
      <c r="AF368" s="4"/>
      <c r="AG368" s="4"/>
      <c r="AH368" s="4"/>
      <c r="AI368" s="4"/>
      <c r="AJ368" s="4"/>
      <c r="AK368" s="4"/>
      <c r="AL368" s="4"/>
      <c r="AM368" s="4"/>
      <c r="AN368" s="4"/>
      <c r="AO368" s="4"/>
      <c r="AP368" s="4"/>
      <c r="AQ368" s="4"/>
      <c r="AR368" s="4"/>
      <c r="AS368" s="4"/>
      <c r="AT368" s="4"/>
      <c r="AU368" s="4"/>
      <c r="AV368" s="4"/>
      <c r="AW368" s="4"/>
      <c r="AX368" s="4"/>
      <c r="AY368" s="4"/>
      <c r="AZ368" s="4"/>
      <c r="BA368" s="4"/>
      <c r="BB368" s="4"/>
    </row>
    <row r="369" spans="1:54" ht="62.45">
      <c r="A369" s="159" t="s">
        <v>651</v>
      </c>
      <c r="B369" s="170" t="str">
        <f>IFERROR((VLOOKUP(D369,#REF!,7,0)),"")</f>
        <v/>
      </c>
      <c r="C369" s="170" t="str">
        <f>IFERROR((VLOOKUP(D369,#REF!,8,0)),"")</f>
        <v/>
      </c>
      <c r="D369" s="90" t="s">
        <v>652</v>
      </c>
      <c r="E369" s="91" t="s">
        <v>157</v>
      </c>
      <c r="F369" s="92">
        <v>68</v>
      </c>
      <c r="G369" s="93" t="str">
        <f>IFERROR((VLOOKUP(D369,#REF!,9,0)),"")</f>
        <v/>
      </c>
      <c r="H369" s="93" t="str">
        <f>IFERROR((VLOOKUP(D369,#REF!,10,0)),"")</f>
        <v/>
      </c>
      <c r="I369" s="94" t="str">
        <f t="shared" si="586"/>
        <v/>
      </c>
      <c r="J369" s="93" t="str">
        <f t="shared" si="587"/>
        <v/>
      </c>
      <c r="K369" s="93" t="str">
        <f t="shared" si="588"/>
        <v/>
      </c>
      <c r="L369" s="94" t="str">
        <f t="shared" si="589"/>
        <v/>
      </c>
      <c r="M369" s="95" t="e">
        <f t="shared" si="590"/>
        <v>#REF!</v>
      </c>
      <c r="N369" s="95" t="e">
        <f t="shared" si="591"/>
        <v>#REF!</v>
      </c>
      <c r="O369" s="93" t="str">
        <f t="shared" si="592"/>
        <v/>
      </c>
      <c r="P369" s="93" t="str">
        <f t="shared" si="593"/>
        <v/>
      </c>
      <c r="Q369" s="94" t="str">
        <f t="shared" si="594"/>
        <v/>
      </c>
      <c r="R369" s="96" t="str">
        <f t="shared" si="595"/>
        <v/>
      </c>
      <c r="S369" s="12" t="str">
        <f t="shared" si="605"/>
        <v>15.01.08</v>
      </c>
      <c r="X369" s="21"/>
      <c r="Y369" s="21"/>
      <c r="Z369" s="4"/>
      <c r="AA369" s="4"/>
      <c r="AB369" s="4"/>
      <c r="AC369" s="4"/>
      <c r="AD369" s="4"/>
      <c r="AE369" s="4"/>
      <c r="AF369" s="4"/>
      <c r="AG369" s="4"/>
      <c r="AH369" s="4"/>
      <c r="AI369" s="4"/>
      <c r="AJ369" s="4"/>
      <c r="AK369" s="4"/>
      <c r="AL369" s="4"/>
      <c r="AM369" s="4"/>
      <c r="AN369" s="4"/>
      <c r="AO369" s="4"/>
      <c r="AP369" s="4"/>
      <c r="AQ369" s="4"/>
      <c r="AR369" s="4"/>
      <c r="AS369" s="4"/>
      <c r="AT369" s="4"/>
      <c r="AU369" s="4"/>
      <c r="AV369" s="4"/>
      <c r="AW369" s="4"/>
      <c r="AX369" s="4"/>
      <c r="AY369" s="4"/>
      <c r="AZ369" s="4"/>
      <c r="BA369" s="4"/>
      <c r="BB369" s="4"/>
    </row>
    <row r="370" spans="1:54" ht="62.45">
      <c r="A370" s="159" t="s">
        <v>653</v>
      </c>
      <c r="B370" s="170" t="str">
        <f>IFERROR((VLOOKUP(D370,#REF!,7,0)),"")</f>
        <v/>
      </c>
      <c r="C370" s="170" t="str">
        <f>IFERROR((VLOOKUP(D370,#REF!,8,0)),"")</f>
        <v/>
      </c>
      <c r="D370" s="90" t="s">
        <v>654</v>
      </c>
      <c r="E370" s="91" t="s">
        <v>157</v>
      </c>
      <c r="F370" s="92">
        <v>27</v>
      </c>
      <c r="G370" s="93" t="str">
        <f>IFERROR((VLOOKUP(D370,#REF!,9,0)),"")</f>
        <v/>
      </c>
      <c r="H370" s="93" t="str">
        <f>IFERROR((VLOOKUP(D370,#REF!,10,0)),"")</f>
        <v/>
      </c>
      <c r="I370" s="94" t="str">
        <f t="shared" si="586"/>
        <v/>
      </c>
      <c r="J370" s="93" t="str">
        <f t="shared" si="587"/>
        <v/>
      </c>
      <c r="K370" s="93" t="str">
        <f t="shared" si="588"/>
        <v/>
      </c>
      <c r="L370" s="94" t="str">
        <f t="shared" si="589"/>
        <v/>
      </c>
      <c r="M370" s="95" t="e">
        <f t="shared" si="590"/>
        <v>#REF!</v>
      </c>
      <c r="N370" s="95" t="e">
        <f t="shared" si="591"/>
        <v>#REF!</v>
      </c>
      <c r="O370" s="93" t="str">
        <f t="shared" si="592"/>
        <v/>
      </c>
      <c r="P370" s="93" t="str">
        <f t="shared" si="593"/>
        <v/>
      </c>
      <c r="Q370" s="94" t="str">
        <f t="shared" si="594"/>
        <v/>
      </c>
      <c r="R370" s="96" t="str">
        <f t="shared" si="595"/>
        <v/>
      </c>
      <c r="S370" s="12" t="str">
        <f t="shared" si="605"/>
        <v>15.01.09</v>
      </c>
      <c r="X370" s="21"/>
      <c r="Y370" s="21"/>
      <c r="Z370" s="4"/>
      <c r="AA370" s="4"/>
      <c r="AB370" s="4"/>
      <c r="AC370" s="4"/>
      <c r="AD370" s="4"/>
      <c r="AE370" s="4"/>
      <c r="AF370" s="4"/>
      <c r="AG370" s="4"/>
      <c r="AH370" s="4"/>
      <c r="AI370" s="4"/>
      <c r="AJ370" s="4"/>
      <c r="AK370" s="4"/>
      <c r="AL370" s="4"/>
      <c r="AM370" s="4"/>
      <c r="AN370" s="4"/>
      <c r="AO370" s="4"/>
      <c r="AP370" s="4"/>
      <c r="AQ370" s="4"/>
      <c r="AR370" s="4"/>
      <c r="AS370" s="4"/>
      <c r="AT370" s="4"/>
      <c r="AU370" s="4"/>
      <c r="AV370" s="4"/>
      <c r="AW370" s="4"/>
      <c r="AX370" s="4"/>
      <c r="AY370" s="4"/>
      <c r="AZ370" s="4"/>
      <c r="BA370" s="4"/>
      <c r="BB370" s="4"/>
    </row>
    <row r="371" spans="1:54" ht="50.1">
      <c r="A371" s="159" t="s">
        <v>655</v>
      </c>
      <c r="B371" s="170" t="str">
        <f>IFERROR((VLOOKUP(D371,#REF!,7,0)),"")</f>
        <v/>
      </c>
      <c r="C371" s="170" t="str">
        <f>IFERROR((VLOOKUP(D371,#REF!,8,0)),"")</f>
        <v/>
      </c>
      <c r="D371" s="90" t="s">
        <v>656</v>
      </c>
      <c r="E371" s="91" t="s">
        <v>157</v>
      </c>
      <c r="F371" s="92">
        <v>60</v>
      </c>
      <c r="G371" s="93" t="str">
        <f>IFERROR((VLOOKUP(D371,#REF!,9,0)),"")</f>
        <v/>
      </c>
      <c r="H371" s="93" t="str">
        <f>IFERROR((VLOOKUP(D371,#REF!,10,0)),"")</f>
        <v/>
      </c>
      <c r="I371" s="94" t="str">
        <f t="shared" ref="I371:I372" si="606">IFERROR(TRUNC((H371+G371),2),"")</f>
        <v/>
      </c>
      <c r="J371" s="93" t="str">
        <f t="shared" ref="J371:J372" si="607">IFERROR(TRUNC(G371+G371*M371,2),"")</f>
        <v/>
      </c>
      <c r="K371" s="93" t="str">
        <f t="shared" ref="K371:K372" si="608">IFERROR(TRUNC(H371*(1+N371),2),"")</f>
        <v/>
      </c>
      <c r="L371" s="94" t="str">
        <f t="shared" ref="L371:L372" si="609">IFERROR(TRUNC((K371+J371),2),"")</f>
        <v/>
      </c>
      <c r="M371" s="95" t="e">
        <f t="shared" si="590"/>
        <v>#REF!</v>
      </c>
      <c r="N371" s="95" t="e">
        <f t="shared" si="591"/>
        <v>#REF!</v>
      </c>
      <c r="O371" s="93" t="str">
        <f t="shared" ref="O371:O372" si="610">IFERROR(TRUNC(J371*F371,2),"")</f>
        <v/>
      </c>
      <c r="P371" s="93" t="str">
        <f t="shared" ref="P371:P372" si="611">IFERROR(TRUNC(K371*F371,2),"")</f>
        <v/>
      </c>
      <c r="Q371" s="94" t="str">
        <f t="shared" ref="Q371:Q372" si="612">IFERROR(TRUNC((O371+P371),2),"")</f>
        <v/>
      </c>
      <c r="R371" s="96" t="str">
        <f t="shared" si="595"/>
        <v/>
      </c>
      <c r="S371" s="12" t="str">
        <f t="shared" ref="S371:S372" si="613">+A371</f>
        <v>15.01.10</v>
      </c>
      <c r="X371" s="21"/>
      <c r="Y371" s="21"/>
      <c r="Z371" s="4"/>
      <c r="AA371" s="4"/>
      <c r="AB371" s="4"/>
      <c r="AC371" s="4"/>
      <c r="AD371" s="4"/>
      <c r="AE371" s="4"/>
      <c r="AF371" s="4"/>
      <c r="AG371" s="4"/>
      <c r="AH371" s="4"/>
      <c r="AI371" s="4"/>
      <c r="AJ371" s="4"/>
      <c r="AK371" s="4"/>
      <c r="AL371" s="4"/>
      <c r="AM371" s="4"/>
      <c r="AN371" s="4"/>
      <c r="AO371" s="4"/>
      <c r="AP371" s="4"/>
      <c r="AQ371" s="4"/>
      <c r="AR371" s="4"/>
      <c r="AS371" s="4"/>
      <c r="AT371" s="4"/>
      <c r="AU371" s="4"/>
      <c r="AV371" s="4"/>
      <c r="AW371" s="4"/>
      <c r="AX371" s="4"/>
      <c r="AY371" s="4"/>
      <c r="AZ371" s="4"/>
      <c r="BA371" s="4"/>
      <c r="BB371" s="4"/>
    </row>
    <row r="372" spans="1:54" ht="50.1">
      <c r="A372" s="159" t="s">
        <v>657</v>
      </c>
      <c r="B372" s="170" t="str">
        <f>IFERROR((VLOOKUP(D372,#REF!,7,0)),"")</f>
        <v/>
      </c>
      <c r="C372" s="170" t="str">
        <f>IFERROR((VLOOKUP(D372,#REF!,8,0)),"")</f>
        <v/>
      </c>
      <c r="D372" s="90" t="s">
        <v>658</v>
      </c>
      <c r="E372" s="91" t="s">
        <v>157</v>
      </c>
      <c r="F372" s="92">
        <v>5</v>
      </c>
      <c r="G372" s="93" t="str">
        <f>IFERROR((VLOOKUP(D372,#REF!,9,0)),"")</f>
        <v/>
      </c>
      <c r="H372" s="93" t="str">
        <f>IFERROR((VLOOKUP(D372,#REF!,10,0)),"")</f>
        <v/>
      </c>
      <c r="I372" s="94" t="str">
        <f t="shared" si="606"/>
        <v/>
      </c>
      <c r="J372" s="93" t="str">
        <f t="shared" si="607"/>
        <v/>
      </c>
      <c r="K372" s="93" t="str">
        <f t="shared" si="608"/>
        <v/>
      </c>
      <c r="L372" s="94" t="str">
        <f t="shared" si="609"/>
        <v/>
      </c>
      <c r="M372" s="95" t="e">
        <f t="shared" si="590"/>
        <v>#REF!</v>
      </c>
      <c r="N372" s="95" t="e">
        <f t="shared" si="591"/>
        <v>#REF!</v>
      </c>
      <c r="O372" s="93" t="str">
        <f t="shared" si="610"/>
        <v/>
      </c>
      <c r="P372" s="93" t="str">
        <f t="shared" si="611"/>
        <v/>
      </c>
      <c r="Q372" s="94" t="str">
        <f t="shared" si="612"/>
        <v/>
      </c>
      <c r="R372" s="96" t="str">
        <f t="shared" si="595"/>
        <v/>
      </c>
      <c r="S372" s="12" t="str">
        <f t="shared" si="613"/>
        <v>15.01.11</v>
      </c>
      <c r="X372" s="21"/>
      <c r="Y372" s="21"/>
      <c r="Z372" s="4"/>
      <c r="AA372" s="4"/>
      <c r="AB372" s="4"/>
      <c r="AC372" s="4"/>
      <c r="AD372" s="4"/>
      <c r="AE372" s="4"/>
      <c r="AF372" s="4"/>
      <c r="AG372" s="4"/>
      <c r="AH372" s="4"/>
      <c r="AI372" s="4"/>
      <c r="AJ372" s="4"/>
      <c r="AK372" s="4"/>
      <c r="AL372" s="4"/>
      <c r="AM372" s="4"/>
      <c r="AN372" s="4"/>
      <c r="AO372" s="4"/>
      <c r="AP372" s="4"/>
      <c r="AQ372" s="4"/>
      <c r="AR372" s="4"/>
      <c r="AS372" s="4"/>
      <c r="AT372" s="4"/>
      <c r="AU372" s="4"/>
      <c r="AV372" s="4"/>
      <c r="AW372" s="4"/>
      <c r="AX372" s="4"/>
      <c r="AY372" s="4"/>
      <c r="AZ372" s="4"/>
      <c r="BA372" s="4"/>
      <c r="BB372" s="4"/>
    </row>
    <row r="373" spans="1:54" ht="50.1">
      <c r="A373" s="159" t="s">
        <v>659</v>
      </c>
      <c r="B373" s="170" t="str">
        <f>IFERROR((VLOOKUP(D373,#REF!,7,0)),"")</f>
        <v/>
      </c>
      <c r="C373" s="170" t="str">
        <f>IFERROR((VLOOKUP(D373,#REF!,8,0)),"")</f>
        <v/>
      </c>
      <c r="D373" s="90" t="s">
        <v>660</v>
      </c>
      <c r="E373" s="91" t="s">
        <v>157</v>
      </c>
      <c r="F373" s="92">
        <v>52</v>
      </c>
      <c r="G373" s="93" t="str">
        <f>IFERROR((VLOOKUP(D373,#REF!,9,0)),"")</f>
        <v/>
      </c>
      <c r="H373" s="93" t="str">
        <f>IFERROR((VLOOKUP(D373,#REF!,10,0)),"")</f>
        <v/>
      </c>
      <c r="I373" s="94" t="str">
        <f t="shared" ref="I373:I375" si="614">IFERROR(TRUNC((H373+G373),2),"")</f>
        <v/>
      </c>
      <c r="J373" s="93" t="str">
        <f t="shared" ref="J373:J375" si="615">IFERROR(TRUNC(G373+G373*M373,2),"")</f>
        <v/>
      </c>
      <c r="K373" s="93" t="str">
        <f t="shared" ref="K373:K375" si="616">IFERROR(TRUNC(H373*(1+N373),2),"")</f>
        <v/>
      </c>
      <c r="L373" s="94" t="str">
        <f t="shared" ref="L373:L375" si="617">IFERROR(TRUNC((K373+J373),2),"")</f>
        <v/>
      </c>
      <c r="M373" s="95" t="e">
        <f t="shared" ref="M373:M400" si="618">$X$9</f>
        <v>#REF!</v>
      </c>
      <c r="N373" s="95" t="e">
        <f t="shared" ref="N373:N400" si="619">$X$10</f>
        <v>#REF!</v>
      </c>
      <c r="O373" s="93" t="str">
        <f t="shared" ref="O373:O375" si="620">IFERROR(TRUNC(J373*F373,2),"")</f>
        <v/>
      </c>
      <c r="P373" s="93" t="str">
        <f t="shared" ref="P373:P375" si="621">IFERROR(TRUNC(K373*F373,2),"")</f>
        <v/>
      </c>
      <c r="Q373" s="94" t="str">
        <f t="shared" ref="Q373:Q375" si="622">IFERROR(TRUNC((O373+P373),2),"")</f>
        <v/>
      </c>
      <c r="R373" s="96" t="str">
        <f t="shared" si="595"/>
        <v/>
      </c>
      <c r="S373" s="12" t="str">
        <f t="shared" ref="S373:S375" si="623">+A373</f>
        <v>15.01.12</v>
      </c>
      <c r="X373" s="21"/>
      <c r="Y373" s="21"/>
      <c r="Z373" s="4"/>
      <c r="AA373" s="4"/>
      <c r="AB373" s="4"/>
      <c r="AC373" s="4"/>
      <c r="AD373" s="4"/>
      <c r="AE373" s="4"/>
      <c r="AF373" s="4"/>
      <c r="AG373" s="4"/>
      <c r="AH373" s="4"/>
      <c r="AI373" s="4"/>
      <c r="AJ373" s="4"/>
      <c r="AK373" s="4"/>
      <c r="AL373" s="4"/>
      <c r="AM373" s="4"/>
      <c r="AN373" s="4"/>
      <c r="AO373" s="4"/>
      <c r="AP373" s="4"/>
      <c r="AQ373" s="4"/>
      <c r="AR373" s="4"/>
      <c r="AS373" s="4"/>
      <c r="AT373" s="4"/>
      <c r="AU373" s="4"/>
      <c r="AV373" s="4"/>
      <c r="AW373" s="4"/>
      <c r="AX373" s="4"/>
      <c r="AY373" s="4"/>
      <c r="AZ373" s="4"/>
      <c r="BA373" s="4"/>
      <c r="BB373" s="4"/>
    </row>
    <row r="374" spans="1:54" ht="50.1">
      <c r="A374" s="159" t="s">
        <v>661</v>
      </c>
      <c r="B374" s="170" t="str">
        <f>IFERROR((VLOOKUP(D374,#REF!,7,0)),"")</f>
        <v/>
      </c>
      <c r="C374" s="170" t="str">
        <f>IFERROR((VLOOKUP(D374,#REF!,8,0)),"")</f>
        <v/>
      </c>
      <c r="D374" s="90" t="s">
        <v>662</v>
      </c>
      <c r="E374" s="91" t="s">
        <v>157</v>
      </c>
      <c r="F374" s="92">
        <v>52</v>
      </c>
      <c r="G374" s="93" t="str">
        <f>IFERROR((VLOOKUP(D374,#REF!,9,0)),"")</f>
        <v/>
      </c>
      <c r="H374" s="93" t="str">
        <f>IFERROR((VLOOKUP(D374,#REF!,10,0)),"")</f>
        <v/>
      </c>
      <c r="I374" s="94" t="str">
        <f t="shared" si="614"/>
        <v/>
      </c>
      <c r="J374" s="93" t="str">
        <f t="shared" si="615"/>
        <v/>
      </c>
      <c r="K374" s="93" t="str">
        <f t="shared" si="616"/>
        <v/>
      </c>
      <c r="L374" s="94" t="str">
        <f t="shared" si="617"/>
        <v/>
      </c>
      <c r="M374" s="95" t="e">
        <f t="shared" si="618"/>
        <v>#REF!</v>
      </c>
      <c r="N374" s="95" t="e">
        <f t="shared" si="619"/>
        <v>#REF!</v>
      </c>
      <c r="O374" s="93" t="str">
        <f t="shared" si="620"/>
        <v/>
      </c>
      <c r="P374" s="93" t="str">
        <f t="shared" si="621"/>
        <v/>
      </c>
      <c r="Q374" s="94" t="str">
        <f t="shared" si="622"/>
        <v/>
      </c>
      <c r="R374" s="96" t="str">
        <f t="shared" si="595"/>
        <v/>
      </c>
      <c r="S374" s="12" t="str">
        <f t="shared" si="623"/>
        <v>15.01.13</v>
      </c>
      <c r="X374" s="21"/>
      <c r="Y374" s="21"/>
      <c r="Z374" s="4"/>
      <c r="AA374" s="4"/>
      <c r="AB374" s="4"/>
      <c r="AC374" s="4"/>
      <c r="AD374" s="4"/>
      <c r="AE374" s="4"/>
      <c r="AF374" s="4"/>
      <c r="AG374" s="4"/>
      <c r="AH374" s="4"/>
      <c r="AI374" s="4"/>
      <c r="AJ374" s="4"/>
      <c r="AK374" s="4"/>
      <c r="AL374" s="4"/>
      <c r="AM374" s="4"/>
      <c r="AN374" s="4"/>
      <c r="AO374" s="4"/>
      <c r="AP374" s="4"/>
      <c r="AQ374" s="4"/>
      <c r="AR374" s="4"/>
      <c r="AS374" s="4"/>
      <c r="AT374" s="4"/>
      <c r="AU374" s="4"/>
      <c r="AV374" s="4"/>
      <c r="AW374" s="4"/>
      <c r="AX374" s="4"/>
      <c r="AY374" s="4"/>
      <c r="AZ374" s="4"/>
      <c r="BA374" s="4"/>
      <c r="BB374" s="4"/>
    </row>
    <row r="375" spans="1:54" ht="50.1">
      <c r="A375" s="159" t="s">
        <v>663</v>
      </c>
      <c r="B375" s="170" t="str">
        <f>IFERROR((VLOOKUP(D375,#REF!,7,0)),"")</f>
        <v/>
      </c>
      <c r="C375" s="170" t="str">
        <f>IFERROR((VLOOKUP(D375,#REF!,8,0)),"")</f>
        <v/>
      </c>
      <c r="D375" s="90" t="s">
        <v>664</v>
      </c>
      <c r="E375" s="91" t="s">
        <v>157</v>
      </c>
      <c r="F375" s="92">
        <v>52</v>
      </c>
      <c r="G375" s="93" t="str">
        <f>IFERROR((VLOOKUP(D375,#REF!,9,0)),"")</f>
        <v/>
      </c>
      <c r="H375" s="93" t="str">
        <f>IFERROR((VLOOKUP(D375,#REF!,10,0)),"")</f>
        <v/>
      </c>
      <c r="I375" s="94" t="str">
        <f t="shared" si="614"/>
        <v/>
      </c>
      <c r="J375" s="93" t="str">
        <f t="shared" si="615"/>
        <v/>
      </c>
      <c r="K375" s="93" t="str">
        <f t="shared" si="616"/>
        <v/>
      </c>
      <c r="L375" s="94" t="str">
        <f t="shared" si="617"/>
        <v/>
      </c>
      <c r="M375" s="95" t="e">
        <f t="shared" si="618"/>
        <v>#REF!</v>
      </c>
      <c r="N375" s="95" t="e">
        <f t="shared" si="619"/>
        <v>#REF!</v>
      </c>
      <c r="O375" s="93" t="str">
        <f t="shared" si="620"/>
        <v/>
      </c>
      <c r="P375" s="93" t="str">
        <f t="shared" si="621"/>
        <v/>
      </c>
      <c r="Q375" s="94" t="str">
        <f t="shared" si="622"/>
        <v/>
      </c>
      <c r="R375" s="96" t="str">
        <f t="shared" si="595"/>
        <v/>
      </c>
      <c r="S375" s="12" t="str">
        <f t="shared" si="623"/>
        <v>15.01.14</v>
      </c>
      <c r="X375" s="21"/>
      <c r="Y375" s="21"/>
      <c r="Z375" s="4"/>
      <c r="AA375" s="4"/>
      <c r="AB375" s="4"/>
      <c r="AC375" s="4"/>
      <c r="AD375" s="4"/>
      <c r="AE375" s="4"/>
      <c r="AF375" s="4"/>
      <c r="AG375" s="4"/>
      <c r="AH375" s="4"/>
      <c r="AI375" s="4"/>
      <c r="AJ375" s="4"/>
      <c r="AK375" s="4"/>
      <c r="AL375" s="4"/>
      <c r="AM375" s="4"/>
      <c r="AN375" s="4"/>
      <c r="AO375" s="4"/>
      <c r="AP375" s="4"/>
      <c r="AQ375" s="4"/>
      <c r="AR375" s="4"/>
      <c r="AS375" s="4"/>
      <c r="AT375" s="4"/>
      <c r="AU375" s="4"/>
      <c r="AV375" s="4"/>
      <c r="AW375" s="4"/>
      <c r="AX375" s="4"/>
      <c r="AY375" s="4"/>
      <c r="AZ375" s="4"/>
      <c r="BA375" s="4"/>
      <c r="BB375" s="4"/>
    </row>
    <row r="376" spans="1:54" ht="12.95">
      <c r="A376" s="158" t="s">
        <v>665</v>
      </c>
      <c r="B376" s="169"/>
      <c r="C376" s="169"/>
      <c r="D376" s="97" t="s">
        <v>666</v>
      </c>
      <c r="E376" s="97"/>
      <c r="F376" s="98"/>
      <c r="G376" s="97"/>
      <c r="H376" s="97"/>
      <c r="I376" s="97"/>
      <c r="J376" s="97"/>
      <c r="K376" s="97"/>
      <c r="L376" s="97"/>
      <c r="M376" s="99"/>
      <c r="N376" s="99"/>
      <c r="O376" s="97"/>
      <c r="P376" s="97"/>
      <c r="Q376" s="97"/>
      <c r="R376" s="100"/>
      <c r="S376" s="12" t="str">
        <f t="shared" ref="S376:S453" si="624">+A376</f>
        <v>15.02</v>
      </c>
      <c r="X376" s="21"/>
      <c r="Y376" s="21"/>
      <c r="Z376" s="4"/>
      <c r="AA376" s="4"/>
      <c r="AB376" s="4"/>
      <c r="AC376" s="4"/>
      <c r="AD376" s="4"/>
      <c r="AE376" s="4"/>
      <c r="AF376" s="4"/>
      <c r="AG376" s="4"/>
      <c r="AH376" s="4"/>
      <c r="AI376" s="4"/>
      <c r="AJ376" s="4"/>
      <c r="AK376" s="4"/>
      <c r="AL376" s="4"/>
      <c r="AM376" s="4"/>
      <c r="AN376" s="4"/>
      <c r="AO376" s="4"/>
      <c r="AP376" s="4"/>
      <c r="AQ376" s="4"/>
      <c r="AR376" s="4"/>
      <c r="AS376" s="4"/>
      <c r="AT376" s="4"/>
      <c r="AU376" s="4"/>
      <c r="AV376" s="4"/>
      <c r="AW376" s="4"/>
      <c r="AX376" s="4"/>
      <c r="AY376" s="4"/>
      <c r="AZ376" s="4"/>
      <c r="BA376" s="4"/>
      <c r="BB376" s="4"/>
    </row>
    <row r="377" spans="1:54" ht="75">
      <c r="A377" s="159" t="s">
        <v>667</v>
      </c>
      <c r="B377" s="170" t="str">
        <f>IFERROR((VLOOKUP(D377,#REF!,7,0)),"")</f>
        <v/>
      </c>
      <c r="C377" s="170" t="str">
        <f>IFERROR((VLOOKUP(D377,#REF!,8,0)),"")</f>
        <v/>
      </c>
      <c r="D377" s="90" t="s">
        <v>668</v>
      </c>
      <c r="E377" s="91" t="s">
        <v>157</v>
      </c>
      <c r="F377" s="92">
        <v>34</v>
      </c>
      <c r="G377" s="93" t="str">
        <f>IFERROR((VLOOKUP(D377,#REF!,9,0)),"")</f>
        <v/>
      </c>
      <c r="H377" s="93" t="str">
        <f>IFERROR((VLOOKUP(D377,#REF!,10,0)),"")</f>
        <v/>
      </c>
      <c r="I377" s="94" t="str">
        <f t="shared" ref="I377:I380" si="625">IFERROR(TRUNC((H377+G377),2),"")</f>
        <v/>
      </c>
      <c r="J377" s="93" t="str">
        <f t="shared" ref="J377:J380" si="626">IFERROR(TRUNC(G377+G377*M377,2),"")</f>
        <v/>
      </c>
      <c r="K377" s="93" t="str">
        <f t="shared" ref="K377:K380" si="627">IFERROR(TRUNC(H377*(1+N377),2),"")</f>
        <v/>
      </c>
      <c r="L377" s="94" t="str">
        <f t="shared" ref="L377:L380" si="628">IFERROR(TRUNC((K377+J377),2),"")</f>
        <v/>
      </c>
      <c r="M377" s="95" t="e">
        <f t="shared" ref="M377:M380" si="629">$X$9</f>
        <v>#REF!</v>
      </c>
      <c r="N377" s="95" t="e">
        <f t="shared" ref="N377:N380" si="630">$X$10</f>
        <v>#REF!</v>
      </c>
      <c r="O377" s="93" t="str">
        <f t="shared" ref="O377:O380" si="631">IFERROR(TRUNC(J377*F377,2),"")</f>
        <v/>
      </c>
      <c r="P377" s="93" t="str">
        <f t="shared" ref="P377:P380" si="632">IFERROR(TRUNC(K377*F377,2),"")</f>
        <v/>
      </c>
      <c r="Q377" s="94" t="str">
        <f t="shared" ref="Q377:Q380" si="633">IFERROR(TRUNC((O377+P377),2),"")</f>
        <v/>
      </c>
      <c r="R377" s="96" t="str">
        <f>IFERROR((Q377/$Q$593),"")</f>
        <v/>
      </c>
      <c r="S377" s="12" t="str">
        <f t="shared" si="624"/>
        <v>15.02.01</v>
      </c>
      <c r="X377" s="21"/>
      <c r="Y377" s="21"/>
      <c r="Z377" s="4"/>
      <c r="AA377" s="4"/>
      <c r="AB377" s="4"/>
      <c r="AC377" s="4"/>
      <c r="AD377" s="4"/>
      <c r="AE377" s="4"/>
      <c r="AF377" s="4"/>
      <c r="AG377" s="4"/>
      <c r="AH377" s="4"/>
      <c r="AI377" s="4"/>
      <c r="AJ377" s="4"/>
      <c r="AK377" s="4"/>
      <c r="AL377" s="4"/>
      <c r="AM377" s="4"/>
      <c r="AN377" s="4"/>
      <c r="AO377" s="4"/>
      <c r="AP377" s="4"/>
      <c r="AQ377" s="4"/>
      <c r="AR377" s="4"/>
      <c r="AS377" s="4"/>
      <c r="AT377" s="4"/>
      <c r="AU377" s="4"/>
      <c r="AV377" s="4"/>
      <c r="AW377" s="4"/>
      <c r="AX377" s="4"/>
      <c r="AY377" s="4"/>
      <c r="AZ377" s="4"/>
      <c r="BA377" s="4"/>
      <c r="BB377" s="4"/>
    </row>
    <row r="378" spans="1:54" ht="62.45">
      <c r="A378" s="159" t="s">
        <v>669</v>
      </c>
      <c r="B378" s="170" t="str">
        <f>IFERROR((VLOOKUP(D378,#REF!,7,0)),"")</f>
        <v/>
      </c>
      <c r="C378" s="170" t="str">
        <f>IFERROR((VLOOKUP(D378,#REF!,8,0)),"")</f>
        <v/>
      </c>
      <c r="D378" s="90" t="s">
        <v>670</v>
      </c>
      <c r="E378" s="91" t="s">
        <v>157</v>
      </c>
      <c r="F378" s="92">
        <v>114</v>
      </c>
      <c r="G378" s="93" t="str">
        <f>IFERROR((VLOOKUP(D378,#REF!,9,0)),"")</f>
        <v/>
      </c>
      <c r="H378" s="93" t="str">
        <f>IFERROR((VLOOKUP(D378,#REF!,10,0)),"")</f>
        <v/>
      </c>
      <c r="I378" s="94" t="str">
        <f t="shared" si="625"/>
        <v/>
      </c>
      <c r="J378" s="93" t="str">
        <f t="shared" si="626"/>
        <v/>
      </c>
      <c r="K378" s="93" t="str">
        <f t="shared" si="627"/>
        <v/>
      </c>
      <c r="L378" s="94" t="str">
        <f t="shared" si="628"/>
        <v/>
      </c>
      <c r="M378" s="95" t="e">
        <f t="shared" si="629"/>
        <v>#REF!</v>
      </c>
      <c r="N378" s="95" t="e">
        <f t="shared" si="630"/>
        <v>#REF!</v>
      </c>
      <c r="O378" s="93" t="str">
        <f t="shared" si="631"/>
        <v/>
      </c>
      <c r="P378" s="93" t="str">
        <f t="shared" si="632"/>
        <v/>
      </c>
      <c r="Q378" s="94" t="str">
        <f t="shared" si="633"/>
        <v/>
      </c>
      <c r="R378" s="96" t="str">
        <f>IFERROR((Q378/$Q$593),"")</f>
        <v/>
      </c>
      <c r="S378" s="12" t="str">
        <f t="shared" si="624"/>
        <v>15.02.02</v>
      </c>
      <c r="X378" s="21"/>
      <c r="Y378" s="21"/>
      <c r="Z378" s="4"/>
      <c r="AA378" s="4"/>
      <c r="AB378" s="4"/>
      <c r="AC378" s="4"/>
      <c r="AD378" s="4"/>
      <c r="AE378" s="4"/>
      <c r="AF378" s="4"/>
      <c r="AG378" s="4"/>
      <c r="AH378" s="4"/>
      <c r="AI378" s="4"/>
      <c r="AJ378" s="4"/>
      <c r="AK378" s="4"/>
      <c r="AL378" s="4"/>
      <c r="AM378" s="4"/>
      <c r="AN378" s="4"/>
      <c r="AO378" s="4"/>
      <c r="AP378" s="4"/>
      <c r="AQ378" s="4"/>
      <c r="AR378" s="4"/>
      <c r="AS378" s="4"/>
      <c r="AT378" s="4"/>
      <c r="AU378" s="4"/>
      <c r="AV378" s="4"/>
      <c r="AW378" s="4"/>
      <c r="AX378" s="4"/>
      <c r="AY378" s="4"/>
      <c r="AZ378" s="4"/>
      <c r="BA378" s="4"/>
      <c r="BB378" s="4"/>
    </row>
    <row r="379" spans="1:54" ht="50.1">
      <c r="A379" s="159" t="s">
        <v>671</v>
      </c>
      <c r="B379" s="170" t="str">
        <f>IFERROR((VLOOKUP(D379,#REF!,7,0)),"")</f>
        <v/>
      </c>
      <c r="C379" s="170" t="str">
        <f>IFERROR((VLOOKUP(D379,#REF!,8,0)),"")</f>
        <v/>
      </c>
      <c r="D379" s="90" t="s">
        <v>672</v>
      </c>
      <c r="E379" s="91" t="s">
        <v>157</v>
      </c>
      <c r="F379" s="92">
        <v>13</v>
      </c>
      <c r="G379" s="93" t="str">
        <f>IFERROR((VLOOKUP(D379,#REF!,9,0)),"")</f>
        <v/>
      </c>
      <c r="H379" s="93" t="str">
        <f>IFERROR((VLOOKUP(D379,#REF!,10,0)),"")</f>
        <v/>
      </c>
      <c r="I379" s="94" t="str">
        <f t="shared" ref="I379" si="634">IFERROR(TRUNC((H379+G379),2),"")</f>
        <v/>
      </c>
      <c r="J379" s="93" t="str">
        <f t="shared" ref="J379" si="635">IFERROR(TRUNC(G379+G379*M379,2),"")</f>
        <v/>
      </c>
      <c r="K379" s="93" t="str">
        <f t="shared" ref="K379" si="636">IFERROR(TRUNC(H379*(1+N379),2),"")</f>
        <v/>
      </c>
      <c r="L379" s="94" t="str">
        <f t="shared" ref="L379" si="637">IFERROR(TRUNC((K379+J379),2),"")</f>
        <v/>
      </c>
      <c r="M379" s="95" t="e">
        <f t="shared" si="629"/>
        <v>#REF!</v>
      </c>
      <c r="N379" s="95" t="e">
        <f t="shared" si="630"/>
        <v>#REF!</v>
      </c>
      <c r="O379" s="93" t="str">
        <f t="shared" ref="O379" si="638">IFERROR(TRUNC(J379*F379,2),"")</f>
        <v/>
      </c>
      <c r="P379" s="93" t="str">
        <f t="shared" ref="P379" si="639">IFERROR(TRUNC(K379*F379,2),"")</f>
        <v/>
      </c>
      <c r="Q379" s="94" t="str">
        <f t="shared" ref="Q379" si="640">IFERROR(TRUNC((O379+P379),2),"")</f>
        <v/>
      </c>
      <c r="R379" s="96" t="str">
        <f>IFERROR((Q379/$Q$593),"")</f>
        <v/>
      </c>
      <c r="S379" s="12" t="str">
        <f t="shared" si="624"/>
        <v>15.02.03</v>
      </c>
      <c r="X379" s="21"/>
      <c r="Y379" s="21"/>
      <c r="Z379" s="4"/>
      <c r="AA379" s="4"/>
      <c r="AB379" s="4"/>
      <c r="AC379" s="4"/>
      <c r="AD379" s="4"/>
      <c r="AE379" s="4"/>
      <c r="AF379" s="4"/>
      <c r="AG379" s="4"/>
      <c r="AH379" s="4"/>
      <c r="AI379" s="4"/>
      <c r="AJ379" s="4"/>
      <c r="AK379" s="4"/>
      <c r="AL379" s="4"/>
      <c r="AM379" s="4"/>
      <c r="AN379" s="4"/>
      <c r="AO379" s="4"/>
      <c r="AP379" s="4"/>
      <c r="AQ379" s="4"/>
      <c r="AR379" s="4"/>
      <c r="AS379" s="4"/>
      <c r="AT379" s="4"/>
      <c r="AU379" s="4"/>
      <c r="AV379" s="4"/>
      <c r="AW379" s="4"/>
      <c r="AX379" s="4"/>
      <c r="AY379" s="4"/>
      <c r="AZ379" s="4"/>
      <c r="BA379" s="4"/>
      <c r="BB379" s="4"/>
    </row>
    <row r="380" spans="1:54" ht="62.45">
      <c r="A380" s="159" t="s">
        <v>673</v>
      </c>
      <c r="B380" s="170" t="str">
        <f>IFERROR((VLOOKUP(D380,#REF!,7,0)),"")</f>
        <v/>
      </c>
      <c r="C380" s="170" t="str">
        <f>IFERROR((VLOOKUP(D380,#REF!,8,0)),"")</f>
        <v/>
      </c>
      <c r="D380" s="90" t="s">
        <v>674</v>
      </c>
      <c r="E380" s="91" t="s">
        <v>157</v>
      </c>
      <c r="F380" s="92">
        <v>12</v>
      </c>
      <c r="G380" s="93" t="str">
        <f>IFERROR((VLOOKUP(D380,#REF!,9,0)),"")</f>
        <v/>
      </c>
      <c r="H380" s="93" t="str">
        <f>IFERROR((VLOOKUP(D380,#REF!,10,0)),"")</f>
        <v/>
      </c>
      <c r="I380" s="94" t="str">
        <f t="shared" si="625"/>
        <v/>
      </c>
      <c r="J380" s="93" t="str">
        <f t="shared" si="626"/>
        <v/>
      </c>
      <c r="K380" s="93" t="str">
        <f t="shared" si="627"/>
        <v/>
      </c>
      <c r="L380" s="94" t="str">
        <f t="shared" si="628"/>
        <v/>
      </c>
      <c r="M380" s="95" t="e">
        <f t="shared" si="629"/>
        <v>#REF!</v>
      </c>
      <c r="N380" s="95" t="e">
        <f t="shared" si="630"/>
        <v>#REF!</v>
      </c>
      <c r="O380" s="93" t="str">
        <f t="shared" si="631"/>
        <v/>
      </c>
      <c r="P380" s="93" t="str">
        <f t="shared" si="632"/>
        <v/>
      </c>
      <c r="Q380" s="94" t="str">
        <f t="shared" si="633"/>
        <v/>
      </c>
      <c r="R380" s="96" t="str">
        <f>IFERROR((Q380/$Q$593),"")</f>
        <v/>
      </c>
      <c r="S380" s="12" t="str">
        <f t="shared" ref="S380" si="641">+A380</f>
        <v>15.02.04</v>
      </c>
      <c r="X380" s="21"/>
      <c r="Y380" s="21"/>
      <c r="Z380" s="4"/>
      <c r="AA380" s="4"/>
      <c r="AB380" s="4"/>
      <c r="AC380" s="4"/>
      <c r="AD380" s="4"/>
      <c r="AE380" s="4"/>
      <c r="AF380" s="4"/>
      <c r="AG380" s="4"/>
      <c r="AH380" s="4"/>
      <c r="AI380" s="4"/>
      <c r="AJ380" s="4"/>
      <c r="AK380" s="4"/>
      <c r="AL380" s="4"/>
      <c r="AM380" s="4"/>
      <c r="AN380" s="4"/>
      <c r="AO380" s="4"/>
      <c r="AP380" s="4"/>
      <c r="AQ380" s="4"/>
      <c r="AR380" s="4"/>
      <c r="AS380" s="4"/>
      <c r="AT380" s="4"/>
      <c r="AU380" s="4"/>
      <c r="AV380" s="4"/>
      <c r="AW380" s="4"/>
      <c r="AX380" s="4"/>
      <c r="AY380" s="4"/>
      <c r="AZ380" s="4"/>
      <c r="BA380" s="4"/>
      <c r="BB380" s="4"/>
    </row>
    <row r="381" spans="1:54" ht="12.95">
      <c r="A381" s="158" t="s">
        <v>675</v>
      </c>
      <c r="B381" s="169"/>
      <c r="C381" s="169"/>
      <c r="D381" s="97" t="s">
        <v>676</v>
      </c>
      <c r="E381" s="97"/>
      <c r="F381" s="98"/>
      <c r="G381" s="97"/>
      <c r="H381" s="97"/>
      <c r="I381" s="97"/>
      <c r="J381" s="97"/>
      <c r="K381" s="97"/>
      <c r="L381" s="97"/>
      <c r="M381" s="99"/>
      <c r="N381" s="99"/>
      <c r="O381" s="97"/>
      <c r="P381" s="97"/>
      <c r="Q381" s="97"/>
      <c r="R381" s="100"/>
      <c r="S381" s="12" t="str">
        <f t="shared" si="624"/>
        <v>15.03</v>
      </c>
      <c r="X381" s="21"/>
      <c r="Y381" s="21"/>
      <c r="Z381" s="4"/>
      <c r="AA381" s="4"/>
      <c r="AB381" s="4"/>
      <c r="AC381" s="4"/>
      <c r="AD381" s="4"/>
      <c r="AE381" s="4"/>
      <c r="AF381" s="4"/>
      <c r="AG381" s="4"/>
      <c r="AH381" s="4"/>
      <c r="AI381" s="4"/>
      <c r="AJ381" s="4"/>
      <c r="AK381" s="4"/>
      <c r="AL381" s="4"/>
      <c r="AM381" s="4"/>
      <c r="AN381" s="4"/>
      <c r="AO381" s="4"/>
      <c r="AP381" s="4"/>
      <c r="AQ381" s="4"/>
      <c r="AR381" s="4"/>
      <c r="AS381" s="4"/>
      <c r="AT381" s="4"/>
      <c r="AU381" s="4"/>
      <c r="AV381" s="4"/>
      <c r="AW381" s="4"/>
      <c r="AX381" s="4"/>
      <c r="AY381" s="4"/>
      <c r="AZ381" s="4"/>
      <c r="BA381" s="4"/>
      <c r="BB381" s="4"/>
    </row>
    <row r="382" spans="1:54">
      <c r="A382" s="160" t="s">
        <v>677</v>
      </c>
      <c r="B382" s="171"/>
      <c r="C382" s="171"/>
      <c r="D382" s="144" t="s">
        <v>678</v>
      </c>
      <c r="E382" s="144"/>
      <c r="F382" s="145"/>
      <c r="G382" s="144"/>
      <c r="H382" s="144"/>
      <c r="I382" s="144"/>
      <c r="J382" s="144"/>
      <c r="K382" s="144"/>
      <c r="L382" s="144"/>
      <c r="M382" s="99"/>
      <c r="N382" s="99"/>
      <c r="O382" s="144"/>
      <c r="P382" s="144"/>
      <c r="Q382" s="144"/>
      <c r="R382" s="146"/>
      <c r="S382" s="12" t="str">
        <f t="shared" ref="S382:S388" si="642">+A382</f>
        <v>15.03.01</v>
      </c>
      <c r="X382" s="21"/>
      <c r="Y382" s="21"/>
      <c r="Z382" s="4"/>
      <c r="AA382" s="4"/>
      <c r="AB382" s="4"/>
      <c r="AC382" s="4"/>
      <c r="AD382" s="4"/>
      <c r="AE382" s="4"/>
      <c r="AF382" s="4"/>
      <c r="AG382" s="4"/>
      <c r="AH382" s="4"/>
      <c r="AI382" s="4"/>
      <c r="AJ382" s="4"/>
      <c r="AK382" s="4"/>
      <c r="AL382" s="4"/>
      <c r="AM382" s="4"/>
      <c r="AN382" s="4"/>
      <c r="AO382" s="4"/>
      <c r="AP382" s="4"/>
      <c r="AQ382" s="4"/>
      <c r="AR382" s="4"/>
      <c r="AS382" s="4"/>
      <c r="AT382" s="4"/>
      <c r="AU382" s="4"/>
      <c r="AV382" s="4"/>
      <c r="AW382" s="4"/>
      <c r="AX382" s="4"/>
      <c r="AY382" s="4"/>
      <c r="AZ382" s="4"/>
      <c r="BA382" s="4"/>
      <c r="BB382" s="4"/>
    </row>
    <row r="383" spans="1:54" ht="62.45">
      <c r="A383" s="159" t="s">
        <v>679</v>
      </c>
      <c r="B383" s="170" t="str">
        <f>IFERROR((VLOOKUP(D383,#REF!,7,0)),"")</f>
        <v/>
      </c>
      <c r="C383" s="170" t="str">
        <f>IFERROR((VLOOKUP(D383,#REF!,8,0)),"")</f>
        <v/>
      </c>
      <c r="D383" s="90" t="s">
        <v>680</v>
      </c>
      <c r="E383" s="91" t="s">
        <v>157</v>
      </c>
      <c r="F383" s="92">
        <v>305</v>
      </c>
      <c r="G383" s="93" t="str">
        <f>IFERROR((VLOOKUP(D383,#REF!,9,0)),"")</f>
        <v/>
      </c>
      <c r="H383" s="93" t="str">
        <f>IFERROR((VLOOKUP(D383,#REF!,10,0)),"")</f>
        <v/>
      </c>
      <c r="I383" s="94" t="str">
        <f t="shared" ref="I383:I390" si="643">IFERROR(TRUNC((H383+G383),2),"")</f>
        <v/>
      </c>
      <c r="J383" s="93" t="str">
        <f t="shared" ref="J383:J390" si="644">IFERROR(TRUNC(G383+G383*M383,2),"")</f>
        <v/>
      </c>
      <c r="K383" s="93" t="str">
        <f t="shared" ref="K383:K390" si="645">IFERROR(TRUNC(H383*(1+N383),2),"")</f>
        <v/>
      </c>
      <c r="L383" s="94" t="str">
        <f t="shared" ref="L383:L390" si="646">IFERROR(TRUNC((K383+J383),2),"")</f>
        <v/>
      </c>
      <c r="M383" s="95" t="e">
        <f t="shared" ref="M383:M390" si="647">$X$9</f>
        <v>#REF!</v>
      </c>
      <c r="N383" s="95" t="e">
        <f t="shared" ref="N383:N390" si="648">$X$10</f>
        <v>#REF!</v>
      </c>
      <c r="O383" s="93" t="str">
        <f t="shared" ref="O383:O390" si="649">IFERROR(TRUNC(J383*F383,2),"")</f>
        <v/>
      </c>
      <c r="P383" s="93" t="str">
        <f t="shared" ref="P383:P390" si="650">IFERROR(TRUNC(K383*F383,2),"")</f>
        <v/>
      </c>
      <c r="Q383" s="94" t="str">
        <f t="shared" ref="Q383:Q390" si="651">IFERROR(TRUNC((O383+P383),2),"")</f>
        <v/>
      </c>
      <c r="R383" s="96" t="str">
        <f t="shared" ref="R383:R390" si="652">IFERROR((Q383/$Q$593),"")</f>
        <v/>
      </c>
      <c r="S383" s="12" t="str">
        <f t="shared" si="642"/>
        <v>15.03.01.01</v>
      </c>
      <c r="X383" s="21"/>
      <c r="Y383" s="21"/>
      <c r="Z383" s="4"/>
      <c r="AA383" s="4"/>
      <c r="AB383" s="4"/>
      <c r="AC383" s="4"/>
      <c r="AD383" s="4"/>
      <c r="AE383" s="4"/>
      <c r="AF383" s="4"/>
      <c r="AG383" s="4"/>
      <c r="AH383" s="4"/>
      <c r="AI383" s="4"/>
      <c r="AJ383" s="4"/>
      <c r="AK383" s="4"/>
      <c r="AL383" s="4"/>
      <c r="AM383" s="4"/>
      <c r="AN383" s="4"/>
      <c r="AO383" s="4"/>
      <c r="AP383" s="4"/>
      <c r="AQ383" s="4"/>
      <c r="AR383" s="4"/>
      <c r="AS383" s="4"/>
      <c r="AT383" s="4"/>
      <c r="AU383" s="4"/>
      <c r="AV383" s="4"/>
      <c r="AW383" s="4"/>
      <c r="AX383" s="4"/>
      <c r="AY383" s="4"/>
      <c r="AZ383" s="4"/>
      <c r="BA383" s="4"/>
      <c r="BB383" s="4"/>
    </row>
    <row r="384" spans="1:54" ht="62.45">
      <c r="A384" s="159" t="s">
        <v>681</v>
      </c>
      <c r="B384" s="170" t="str">
        <f>IFERROR((VLOOKUP(D384,#REF!,7,0)),"")</f>
        <v/>
      </c>
      <c r="C384" s="170" t="str">
        <f>IFERROR((VLOOKUP(D384,#REF!,8,0)),"")</f>
        <v/>
      </c>
      <c r="D384" s="90" t="s">
        <v>682</v>
      </c>
      <c r="E384" s="91" t="s">
        <v>157</v>
      </c>
      <c r="F384" s="92">
        <v>135</v>
      </c>
      <c r="G384" s="93" t="str">
        <f>IFERROR((VLOOKUP(D384,#REF!,9,0)),"")</f>
        <v/>
      </c>
      <c r="H384" s="93" t="str">
        <f>IFERROR((VLOOKUP(D384,#REF!,10,0)),"")</f>
        <v/>
      </c>
      <c r="I384" s="94" t="str">
        <f t="shared" ref="I384" si="653">IFERROR(TRUNC((H384+G384),2),"")</f>
        <v/>
      </c>
      <c r="J384" s="93" t="str">
        <f t="shared" ref="J384" si="654">IFERROR(TRUNC(G384+G384*M384,2),"")</f>
        <v/>
      </c>
      <c r="K384" s="93" t="str">
        <f t="shared" ref="K384" si="655">IFERROR(TRUNC(H384*(1+N384),2),"")</f>
        <v/>
      </c>
      <c r="L384" s="94" t="str">
        <f t="shared" ref="L384" si="656">IFERROR(TRUNC((K384+J384),2),"")</f>
        <v/>
      </c>
      <c r="M384" s="95" t="e">
        <f t="shared" si="647"/>
        <v>#REF!</v>
      </c>
      <c r="N384" s="95" t="e">
        <f t="shared" si="648"/>
        <v>#REF!</v>
      </c>
      <c r="O384" s="93" t="str">
        <f t="shared" ref="O384" si="657">IFERROR(TRUNC(J384*F384,2),"")</f>
        <v/>
      </c>
      <c r="P384" s="93" t="str">
        <f t="shared" ref="P384" si="658">IFERROR(TRUNC(K384*F384,2),"")</f>
        <v/>
      </c>
      <c r="Q384" s="94" t="str">
        <f t="shared" ref="Q384" si="659">IFERROR(TRUNC((O384+P384),2),"")</f>
        <v/>
      </c>
      <c r="R384" s="96" t="str">
        <f t="shared" si="652"/>
        <v/>
      </c>
      <c r="S384" s="12" t="str">
        <f t="shared" ref="S384" si="660">+A384</f>
        <v>15.03.01.02</v>
      </c>
      <c r="X384" s="21"/>
      <c r="Y384" s="21"/>
      <c r="Z384" s="4"/>
      <c r="AA384" s="4"/>
      <c r="AB384" s="4"/>
      <c r="AC384" s="4"/>
      <c r="AD384" s="4"/>
      <c r="AE384" s="4"/>
      <c r="AF384" s="4"/>
      <c r="AG384" s="4"/>
      <c r="AH384" s="4"/>
      <c r="AI384" s="4"/>
      <c r="AJ384" s="4"/>
      <c r="AK384" s="4"/>
      <c r="AL384" s="4"/>
      <c r="AM384" s="4"/>
      <c r="AN384" s="4"/>
      <c r="AO384" s="4"/>
      <c r="AP384" s="4"/>
      <c r="AQ384" s="4"/>
      <c r="AR384" s="4"/>
      <c r="AS384" s="4"/>
      <c r="AT384" s="4"/>
      <c r="AU384" s="4"/>
      <c r="AV384" s="4"/>
      <c r="AW384" s="4"/>
      <c r="AX384" s="4"/>
      <c r="AY384" s="4"/>
      <c r="AZ384" s="4"/>
      <c r="BA384" s="4"/>
      <c r="BB384" s="4"/>
    </row>
    <row r="385" spans="1:54" ht="62.45">
      <c r="A385" s="159" t="s">
        <v>683</v>
      </c>
      <c r="B385" s="170" t="str">
        <f>IFERROR((VLOOKUP(D385,#REF!,7,0)),"")</f>
        <v/>
      </c>
      <c r="C385" s="170" t="str">
        <f>IFERROR((VLOOKUP(D385,#REF!,8,0)),"")</f>
        <v/>
      </c>
      <c r="D385" s="90" t="s">
        <v>684</v>
      </c>
      <c r="E385" s="91" t="s">
        <v>157</v>
      </c>
      <c r="F385" s="92">
        <v>134</v>
      </c>
      <c r="G385" s="93" t="str">
        <f>IFERROR((VLOOKUP(D385,#REF!,9,0)),"")</f>
        <v/>
      </c>
      <c r="H385" s="93" t="str">
        <f>IFERROR((VLOOKUP(D385,#REF!,10,0)),"")</f>
        <v/>
      </c>
      <c r="I385" s="94" t="str">
        <f t="shared" si="643"/>
        <v/>
      </c>
      <c r="J385" s="93" t="str">
        <f t="shared" si="644"/>
        <v/>
      </c>
      <c r="K385" s="93" t="str">
        <f t="shared" si="645"/>
        <v/>
      </c>
      <c r="L385" s="94" t="str">
        <f t="shared" si="646"/>
        <v/>
      </c>
      <c r="M385" s="95" t="e">
        <f t="shared" si="647"/>
        <v>#REF!</v>
      </c>
      <c r="N385" s="95" t="e">
        <f t="shared" si="648"/>
        <v>#REF!</v>
      </c>
      <c r="O385" s="93" t="str">
        <f t="shared" si="649"/>
        <v/>
      </c>
      <c r="P385" s="93" t="str">
        <f t="shared" si="650"/>
        <v/>
      </c>
      <c r="Q385" s="94" t="str">
        <f t="shared" si="651"/>
        <v/>
      </c>
      <c r="R385" s="96" t="str">
        <f t="shared" si="652"/>
        <v/>
      </c>
      <c r="S385" s="12" t="str">
        <f t="shared" si="642"/>
        <v>15.03.01.03</v>
      </c>
      <c r="X385" s="21"/>
      <c r="Y385" s="21"/>
      <c r="Z385" s="4"/>
      <c r="AA385" s="4"/>
      <c r="AB385" s="4"/>
      <c r="AC385" s="4"/>
      <c r="AD385" s="4"/>
      <c r="AE385" s="4"/>
      <c r="AF385" s="4"/>
      <c r="AG385" s="4"/>
      <c r="AH385" s="4"/>
      <c r="AI385" s="4"/>
      <c r="AJ385" s="4"/>
      <c r="AK385" s="4"/>
      <c r="AL385" s="4"/>
      <c r="AM385" s="4"/>
      <c r="AN385" s="4"/>
      <c r="AO385" s="4"/>
      <c r="AP385" s="4"/>
      <c r="AQ385" s="4"/>
      <c r="AR385" s="4"/>
      <c r="AS385" s="4"/>
      <c r="AT385" s="4"/>
      <c r="AU385" s="4"/>
      <c r="AV385" s="4"/>
      <c r="AW385" s="4"/>
      <c r="AX385" s="4"/>
      <c r="AY385" s="4"/>
      <c r="AZ385" s="4"/>
      <c r="BA385" s="4"/>
      <c r="BB385" s="4"/>
    </row>
    <row r="386" spans="1:54" ht="62.45">
      <c r="A386" s="159" t="s">
        <v>685</v>
      </c>
      <c r="B386" s="170" t="str">
        <f>IFERROR((VLOOKUP(D386,#REF!,7,0)),"")</f>
        <v/>
      </c>
      <c r="C386" s="170" t="str">
        <f>IFERROR((VLOOKUP(D386,#REF!,8,0)),"")</f>
        <v/>
      </c>
      <c r="D386" s="90" t="s">
        <v>686</v>
      </c>
      <c r="E386" s="91" t="s">
        <v>157</v>
      </c>
      <c r="F386" s="92">
        <v>410</v>
      </c>
      <c r="G386" s="93" t="str">
        <f>IFERROR((VLOOKUP(D386,#REF!,9,0)),"")</f>
        <v/>
      </c>
      <c r="H386" s="93" t="str">
        <f>IFERROR((VLOOKUP(D386,#REF!,10,0)),"")</f>
        <v/>
      </c>
      <c r="I386" s="94" t="str">
        <f t="shared" si="643"/>
        <v/>
      </c>
      <c r="J386" s="93" t="str">
        <f t="shared" si="644"/>
        <v/>
      </c>
      <c r="K386" s="93" t="str">
        <f t="shared" si="645"/>
        <v/>
      </c>
      <c r="L386" s="94" t="str">
        <f t="shared" si="646"/>
        <v/>
      </c>
      <c r="M386" s="95" t="e">
        <f t="shared" si="647"/>
        <v>#REF!</v>
      </c>
      <c r="N386" s="95" t="e">
        <f t="shared" si="648"/>
        <v>#REF!</v>
      </c>
      <c r="O386" s="93" t="str">
        <f t="shared" si="649"/>
        <v/>
      </c>
      <c r="P386" s="93" t="str">
        <f t="shared" si="650"/>
        <v/>
      </c>
      <c r="Q386" s="94" t="str">
        <f t="shared" si="651"/>
        <v/>
      </c>
      <c r="R386" s="96" t="str">
        <f t="shared" si="652"/>
        <v/>
      </c>
      <c r="S386" s="12" t="str">
        <f t="shared" si="642"/>
        <v>15.03.01.04</v>
      </c>
      <c r="X386" s="21"/>
      <c r="Y386" s="21"/>
      <c r="Z386" s="4"/>
      <c r="AA386" s="4"/>
      <c r="AB386" s="4"/>
      <c r="AC386" s="4"/>
      <c r="AD386" s="4"/>
      <c r="AE386" s="4"/>
      <c r="AF386" s="4"/>
      <c r="AG386" s="4"/>
      <c r="AH386" s="4"/>
      <c r="AI386" s="4"/>
      <c r="AJ386" s="4"/>
      <c r="AK386" s="4"/>
      <c r="AL386" s="4"/>
      <c r="AM386" s="4"/>
      <c r="AN386" s="4"/>
      <c r="AO386" s="4"/>
      <c r="AP386" s="4"/>
      <c r="AQ386" s="4"/>
      <c r="AR386" s="4"/>
      <c r="AS386" s="4"/>
      <c r="AT386" s="4"/>
      <c r="AU386" s="4"/>
      <c r="AV386" s="4"/>
      <c r="AW386" s="4"/>
      <c r="AX386" s="4"/>
      <c r="AY386" s="4"/>
      <c r="AZ386" s="4"/>
      <c r="BA386" s="4"/>
      <c r="BB386" s="4"/>
    </row>
    <row r="387" spans="1:54" ht="62.45">
      <c r="A387" s="159" t="s">
        <v>687</v>
      </c>
      <c r="B387" s="170" t="str">
        <f>IFERROR((VLOOKUP(D387,#REF!,7,0)),"")</f>
        <v/>
      </c>
      <c r="C387" s="170" t="str">
        <f>IFERROR((VLOOKUP(D387,#REF!,8,0)),"")</f>
        <v/>
      </c>
      <c r="D387" s="90" t="s">
        <v>688</v>
      </c>
      <c r="E387" s="91" t="s">
        <v>157</v>
      </c>
      <c r="F387" s="92">
        <v>41</v>
      </c>
      <c r="G387" s="93" t="str">
        <f>IFERROR((VLOOKUP(D387,#REF!,9,0)),"")</f>
        <v/>
      </c>
      <c r="H387" s="93" t="str">
        <f>IFERROR((VLOOKUP(D387,#REF!,10,0)),"")</f>
        <v/>
      </c>
      <c r="I387" s="94" t="str">
        <f t="shared" ref="I387" si="661">IFERROR(TRUNC((H387+G387),2),"")</f>
        <v/>
      </c>
      <c r="J387" s="93" t="str">
        <f t="shared" ref="J387" si="662">IFERROR(TRUNC(G387+G387*M387,2),"")</f>
        <v/>
      </c>
      <c r="K387" s="93" t="str">
        <f t="shared" ref="K387" si="663">IFERROR(TRUNC(H387*(1+N387),2),"")</f>
        <v/>
      </c>
      <c r="L387" s="94" t="str">
        <f t="shared" ref="L387" si="664">IFERROR(TRUNC((K387+J387),2),"")</f>
        <v/>
      </c>
      <c r="M387" s="95" t="e">
        <f t="shared" si="647"/>
        <v>#REF!</v>
      </c>
      <c r="N387" s="95" t="e">
        <f t="shared" si="648"/>
        <v>#REF!</v>
      </c>
      <c r="O387" s="93" t="str">
        <f t="shared" ref="O387" si="665">IFERROR(TRUNC(J387*F387,2),"")</f>
        <v/>
      </c>
      <c r="P387" s="93" t="str">
        <f t="shared" ref="P387" si="666">IFERROR(TRUNC(K387*F387,2),"")</f>
        <v/>
      </c>
      <c r="Q387" s="94" t="str">
        <f t="shared" ref="Q387" si="667">IFERROR(TRUNC((O387+P387),2),"")</f>
        <v/>
      </c>
      <c r="R387" s="96" t="str">
        <f t="shared" si="652"/>
        <v/>
      </c>
      <c r="S387" s="12" t="str">
        <f t="shared" ref="S387" si="668">+A387</f>
        <v>15.03.01.05</v>
      </c>
      <c r="X387" s="21"/>
      <c r="Y387" s="21"/>
      <c r="Z387" s="4"/>
      <c r="AA387" s="4"/>
      <c r="AB387" s="4"/>
      <c r="AC387" s="4"/>
      <c r="AD387" s="4"/>
      <c r="AE387" s="4"/>
      <c r="AF387" s="4"/>
      <c r="AG387" s="4"/>
      <c r="AH387" s="4"/>
      <c r="AI387" s="4"/>
      <c r="AJ387" s="4"/>
      <c r="AK387" s="4"/>
      <c r="AL387" s="4"/>
      <c r="AM387" s="4"/>
      <c r="AN387" s="4"/>
      <c r="AO387" s="4"/>
      <c r="AP387" s="4"/>
      <c r="AQ387" s="4"/>
      <c r="AR387" s="4"/>
      <c r="AS387" s="4"/>
      <c r="AT387" s="4"/>
      <c r="AU387" s="4"/>
      <c r="AV387" s="4"/>
      <c r="AW387" s="4"/>
      <c r="AX387" s="4"/>
      <c r="AY387" s="4"/>
      <c r="AZ387" s="4"/>
      <c r="BA387" s="4"/>
      <c r="BB387" s="4"/>
    </row>
    <row r="388" spans="1:54" ht="62.45">
      <c r="A388" s="159" t="s">
        <v>689</v>
      </c>
      <c r="B388" s="170" t="str">
        <f>IFERROR((VLOOKUP(D388,#REF!,7,0)),"")</f>
        <v/>
      </c>
      <c r="C388" s="170" t="str">
        <f>IFERROR((VLOOKUP(D388,#REF!,8,0)),"")</f>
        <v/>
      </c>
      <c r="D388" s="90" t="s">
        <v>690</v>
      </c>
      <c r="E388" s="91" t="s">
        <v>157</v>
      </c>
      <c r="F388" s="92">
        <v>1630</v>
      </c>
      <c r="G388" s="93" t="str">
        <f>IFERROR((VLOOKUP(D388,#REF!,9,0)),"")</f>
        <v/>
      </c>
      <c r="H388" s="93" t="str">
        <f>IFERROR((VLOOKUP(D388,#REF!,10,0)),"")</f>
        <v/>
      </c>
      <c r="I388" s="94" t="str">
        <f t="shared" si="643"/>
        <v/>
      </c>
      <c r="J388" s="93" t="str">
        <f t="shared" si="644"/>
        <v/>
      </c>
      <c r="K388" s="93" t="str">
        <f t="shared" si="645"/>
        <v/>
      </c>
      <c r="L388" s="94" t="str">
        <f t="shared" si="646"/>
        <v/>
      </c>
      <c r="M388" s="95" t="e">
        <f t="shared" si="647"/>
        <v>#REF!</v>
      </c>
      <c r="N388" s="95" t="e">
        <f t="shared" si="648"/>
        <v>#REF!</v>
      </c>
      <c r="O388" s="93" t="str">
        <f t="shared" si="649"/>
        <v/>
      </c>
      <c r="P388" s="93" t="str">
        <f t="shared" si="650"/>
        <v/>
      </c>
      <c r="Q388" s="94" t="str">
        <f t="shared" si="651"/>
        <v/>
      </c>
      <c r="R388" s="96" t="str">
        <f t="shared" si="652"/>
        <v/>
      </c>
      <c r="S388" s="12" t="str">
        <f t="shared" si="642"/>
        <v>15.03.01.06</v>
      </c>
      <c r="X388" s="21"/>
      <c r="Y388" s="21"/>
      <c r="Z388" s="4"/>
      <c r="AA388" s="4"/>
      <c r="AB388" s="4"/>
      <c r="AC388" s="4"/>
      <c r="AD388" s="4"/>
      <c r="AE388" s="4"/>
      <c r="AF388" s="4"/>
      <c r="AG388" s="4"/>
      <c r="AH388" s="4"/>
      <c r="AI388" s="4"/>
      <c r="AJ388" s="4"/>
      <c r="AK388" s="4"/>
      <c r="AL388" s="4"/>
      <c r="AM388" s="4"/>
      <c r="AN388" s="4"/>
      <c r="AO388" s="4"/>
      <c r="AP388" s="4"/>
      <c r="AQ388" s="4"/>
      <c r="AR388" s="4"/>
      <c r="AS388" s="4"/>
      <c r="AT388" s="4"/>
      <c r="AU388" s="4"/>
      <c r="AV388" s="4"/>
      <c r="AW388" s="4"/>
      <c r="AX388" s="4"/>
      <c r="AY388" s="4"/>
      <c r="AZ388" s="4"/>
      <c r="BA388" s="4"/>
      <c r="BB388" s="4"/>
    </row>
    <row r="389" spans="1:54" ht="62.45">
      <c r="A389" s="159" t="s">
        <v>691</v>
      </c>
      <c r="B389" s="170" t="str">
        <f>IFERROR((VLOOKUP(D389,#REF!,7,0)),"")</f>
        <v/>
      </c>
      <c r="C389" s="170" t="str">
        <f>IFERROR((VLOOKUP(D389,#REF!,8,0)),"")</f>
        <v/>
      </c>
      <c r="D389" s="90" t="s">
        <v>692</v>
      </c>
      <c r="E389" s="91" t="s">
        <v>157</v>
      </c>
      <c r="F389" s="92">
        <v>20</v>
      </c>
      <c r="G389" s="93" t="str">
        <f>IFERROR((VLOOKUP(D389,#REF!,9,0)),"")</f>
        <v/>
      </c>
      <c r="H389" s="93" t="str">
        <f>IFERROR((VLOOKUP(D389,#REF!,10,0)),"")</f>
        <v/>
      </c>
      <c r="I389" s="94" t="str">
        <f t="shared" si="643"/>
        <v/>
      </c>
      <c r="J389" s="93" t="str">
        <f t="shared" si="644"/>
        <v/>
      </c>
      <c r="K389" s="93" t="str">
        <f t="shared" si="645"/>
        <v/>
      </c>
      <c r="L389" s="94" t="str">
        <f t="shared" si="646"/>
        <v/>
      </c>
      <c r="M389" s="95" t="e">
        <f t="shared" si="647"/>
        <v>#REF!</v>
      </c>
      <c r="N389" s="95" t="e">
        <f t="shared" si="648"/>
        <v>#REF!</v>
      </c>
      <c r="O389" s="93" t="str">
        <f t="shared" si="649"/>
        <v/>
      </c>
      <c r="P389" s="93" t="str">
        <f t="shared" si="650"/>
        <v/>
      </c>
      <c r="Q389" s="94" t="str">
        <f t="shared" si="651"/>
        <v/>
      </c>
      <c r="R389" s="96" t="str">
        <f t="shared" si="652"/>
        <v/>
      </c>
      <c r="S389" s="12" t="str">
        <f t="shared" ref="S389" si="669">+A389</f>
        <v>15.03.01.07</v>
      </c>
      <c r="X389" s="21"/>
      <c r="Y389" s="21"/>
      <c r="Z389" s="4"/>
      <c r="AA389" s="4"/>
      <c r="AB389" s="4"/>
      <c r="AC389" s="4"/>
      <c r="AD389" s="4"/>
      <c r="AE389" s="4"/>
      <c r="AF389" s="4"/>
      <c r="AG389" s="4"/>
      <c r="AH389" s="4"/>
      <c r="AI389" s="4"/>
      <c r="AJ389" s="4"/>
      <c r="AK389" s="4"/>
      <c r="AL389" s="4"/>
      <c r="AM389" s="4"/>
      <c r="AN389" s="4"/>
      <c r="AO389" s="4"/>
      <c r="AP389" s="4"/>
      <c r="AQ389" s="4"/>
      <c r="AR389" s="4"/>
      <c r="AS389" s="4"/>
      <c r="AT389" s="4"/>
      <c r="AU389" s="4"/>
      <c r="AV389" s="4"/>
      <c r="AW389" s="4"/>
      <c r="AX389" s="4"/>
      <c r="AY389" s="4"/>
      <c r="AZ389" s="4"/>
      <c r="BA389" s="4"/>
      <c r="BB389" s="4"/>
    </row>
    <row r="390" spans="1:54" ht="75">
      <c r="A390" s="159" t="s">
        <v>693</v>
      </c>
      <c r="B390" s="170" t="str">
        <f>IFERROR((VLOOKUP(D390,#REF!,7,0)),"")</f>
        <v/>
      </c>
      <c r="C390" s="170" t="str">
        <f>IFERROR((VLOOKUP(D390,#REF!,8,0)),"")</f>
        <v/>
      </c>
      <c r="D390" s="90" t="s">
        <v>694</v>
      </c>
      <c r="E390" s="91" t="s">
        <v>157</v>
      </c>
      <c r="F390" s="92">
        <v>140</v>
      </c>
      <c r="G390" s="93" t="str">
        <f>IFERROR((VLOOKUP(D390,#REF!,9,0)),"")</f>
        <v/>
      </c>
      <c r="H390" s="93" t="str">
        <f>IFERROR((VLOOKUP(D390,#REF!,10,0)),"")</f>
        <v/>
      </c>
      <c r="I390" s="94" t="str">
        <f t="shared" si="643"/>
        <v/>
      </c>
      <c r="J390" s="93" t="str">
        <f t="shared" si="644"/>
        <v/>
      </c>
      <c r="K390" s="93" t="str">
        <f t="shared" si="645"/>
        <v/>
      </c>
      <c r="L390" s="94" t="str">
        <f t="shared" si="646"/>
        <v/>
      </c>
      <c r="M390" s="95" t="e">
        <f t="shared" si="647"/>
        <v>#REF!</v>
      </c>
      <c r="N390" s="95" t="e">
        <f t="shared" si="648"/>
        <v>#REF!</v>
      </c>
      <c r="O390" s="93" t="str">
        <f t="shared" si="649"/>
        <v/>
      </c>
      <c r="P390" s="93" t="str">
        <f t="shared" si="650"/>
        <v/>
      </c>
      <c r="Q390" s="94" t="str">
        <f t="shared" si="651"/>
        <v/>
      </c>
      <c r="R390" s="96" t="str">
        <f t="shared" si="652"/>
        <v/>
      </c>
      <c r="S390" s="12" t="str">
        <f t="shared" ref="S390" si="670">+A390</f>
        <v>15.03.01.08</v>
      </c>
      <c r="X390" s="21"/>
      <c r="Y390" s="21"/>
      <c r="Z390" s="4"/>
      <c r="AA390" s="4"/>
      <c r="AB390" s="4"/>
      <c r="AC390" s="4"/>
      <c r="AD390" s="4"/>
      <c r="AE390" s="4"/>
      <c r="AF390" s="4"/>
      <c r="AG390" s="4"/>
      <c r="AH390" s="4"/>
      <c r="AI390" s="4"/>
      <c r="AJ390" s="4"/>
      <c r="AK390" s="4"/>
      <c r="AL390" s="4"/>
      <c r="AM390" s="4"/>
      <c r="AN390" s="4"/>
      <c r="AO390" s="4"/>
      <c r="AP390" s="4"/>
      <c r="AQ390" s="4"/>
      <c r="AR390" s="4"/>
      <c r="AS390" s="4"/>
      <c r="AT390" s="4"/>
      <c r="AU390" s="4"/>
      <c r="AV390" s="4"/>
      <c r="AW390" s="4"/>
      <c r="AX390" s="4"/>
      <c r="AY390" s="4"/>
      <c r="AZ390" s="4"/>
      <c r="BA390" s="4"/>
      <c r="BB390" s="4"/>
    </row>
    <row r="391" spans="1:54" ht="24.95">
      <c r="A391" s="160" t="s">
        <v>695</v>
      </c>
      <c r="B391" s="171"/>
      <c r="C391" s="171"/>
      <c r="D391" s="144" t="s">
        <v>696</v>
      </c>
      <c r="E391" s="144"/>
      <c r="F391" s="145"/>
      <c r="G391" s="144"/>
      <c r="H391" s="144"/>
      <c r="I391" s="144"/>
      <c r="J391" s="144"/>
      <c r="K391" s="144"/>
      <c r="L391" s="144"/>
      <c r="M391" s="99"/>
      <c r="N391" s="99"/>
      <c r="O391" s="144"/>
      <c r="P391" s="144"/>
      <c r="Q391" s="144"/>
      <c r="R391" s="146"/>
      <c r="S391" s="12" t="str">
        <f t="shared" si="624"/>
        <v>15.03.02</v>
      </c>
      <c r="X391" s="21"/>
      <c r="Y391" s="21"/>
      <c r="Z391" s="4"/>
      <c r="AA391" s="4"/>
      <c r="AB391" s="4"/>
      <c r="AC391" s="4"/>
      <c r="AD391" s="4"/>
      <c r="AE391" s="4"/>
      <c r="AF391" s="4"/>
      <c r="AG391" s="4"/>
      <c r="AH391" s="4"/>
      <c r="AI391" s="4"/>
      <c r="AJ391" s="4"/>
      <c r="AK391" s="4"/>
      <c r="AL391" s="4"/>
      <c r="AM391" s="4"/>
      <c r="AN391" s="4"/>
      <c r="AO391" s="4"/>
      <c r="AP391" s="4"/>
      <c r="AQ391" s="4"/>
      <c r="AR391" s="4"/>
      <c r="AS391" s="4"/>
      <c r="AT391" s="4"/>
      <c r="AU391" s="4"/>
      <c r="AV391" s="4"/>
      <c r="AW391" s="4"/>
      <c r="AX391" s="4"/>
      <c r="AY391" s="4"/>
      <c r="AZ391" s="4"/>
      <c r="BA391" s="4"/>
      <c r="BB391" s="4"/>
    </row>
    <row r="392" spans="1:54" ht="75">
      <c r="A392" s="159" t="s">
        <v>697</v>
      </c>
      <c r="B392" s="170" t="str">
        <f>IFERROR((VLOOKUP(D392,#REF!,7,0)),"")</f>
        <v/>
      </c>
      <c r="C392" s="170" t="str">
        <f>IFERROR((VLOOKUP(D392,#REF!,8,0)),"")</f>
        <v/>
      </c>
      <c r="D392" s="90" t="s">
        <v>698</v>
      </c>
      <c r="E392" s="91" t="s">
        <v>157</v>
      </c>
      <c r="F392" s="92">
        <v>1336</v>
      </c>
      <c r="G392" s="93" t="str">
        <f>IFERROR((VLOOKUP(D392,#REF!,9,0)),"")</f>
        <v/>
      </c>
      <c r="H392" s="93" t="str">
        <f>IFERROR((VLOOKUP(D392,#REF!,10,0)),"")</f>
        <v/>
      </c>
      <c r="I392" s="94" t="str">
        <f>IFERROR(TRUNC((H392+G392),2),"")</f>
        <v/>
      </c>
      <c r="J392" s="93" t="str">
        <f>IFERROR(TRUNC(G392+G392*M392,2),"")</f>
        <v/>
      </c>
      <c r="K392" s="93" t="str">
        <f>IFERROR(TRUNC(H392*(1+N392),2),"")</f>
        <v/>
      </c>
      <c r="L392" s="94" t="str">
        <f>IFERROR(TRUNC((K392+J392),2),"")</f>
        <v/>
      </c>
      <c r="M392" s="95" t="e">
        <f>$X$9</f>
        <v>#REF!</v>
      </c>
      <c r="N392" s="95" t="e">
        <f>$X$10</f>
        <v>#REF!</v>
      </c>
      <c r="O392" s="93" t="str">
        <f>IFERROR(TRUNC(J392*F392,2),"")</f>
        <v/>
      </c>
      <c r="P392" s="93" t="str">
        <f>IFERROR(TRUNC(K392*F392,2),"")</f>
        <v/>
      </c>
      <c r="Q392" s="94" t="str">
        <f>IFERROR(TRUNC((O392+P392),2),"")</f>
        <v/>
      </c>
      <c r="R392" s="96" t="str">
        <f>IFERROR((Q392/$Q$593),"")</f>
        <v/>
      </c>
      <c r="S392" s="12" t="str">
        <f t="shared" si="624"/>
        <v>15.03.02.01</v>
      </c>
      <c r="X392" s="21"/>
      <c r="Y392" s="21"/>
      <c r="Z392" s="4"/>
      <c r="AA392" s="4"/>
      <c r="AB392" s="4"/>
      <c r="AC392" s="4"/>
      <c r="AD392" s="4"/>
      <c r="AE392" s="4"/>
      <c r="AF392" s="4"/>
      <c r="AG392" s="4"/>
      <c r="AH392" s="4"/>
      <c r="AI392" s="4"/>
      <c r="AJ392" s="4"/>
      <c r="AK392" s="4"/>
      <c r="AL392" s="4"/>
      <c r="AM392" s="4"/>
      <c r="AN392" s="4"/>
      <c r="AO392" s="4"/>
      <c r="AP392" s="4"/>
      <c r="AQ392" s="4"/>
      <c r="AR392" s="4"/>
      <c r="AS392" s="4"/>
      <c r="AT392" s="4"/>
      <c r="AU392" s="4"/>
      <c r="AV392" s="4"/>
      <c r="AW392" s="4"/>
      <c r="AX392" s="4"/>
      <c r="AY392" s="4"/>
      <c r="AZ392" s="4"/>
      <c r="BA392" s="4"/>
      <c r="BB392" s="4"/>
    </row>
    <row r="393" spans="1:54" ht="87.6">
      <c r="A393" s="159" t="s">
        <v>699</v>
      </c>
      <c r="B393" s="170" t="str">
        <f>IFERROR((VLOOKUP(D393,#REF!,7,0)),"")</f>
        <v/>
      </c>
      <c r="C393" s="170" t="str">
        <f>IFERROR((VLOOKUP(D393,#REF!,8,0)),"")</f>
        <v/>
      </c>
      <c r="D393" s="90" t="s">
        <v>700</v>
      </c>
      <c r="E393" s="91" t="s">
        <v>157</v>
      </c>
      <c r="F393" s="92">
        <v>42</v>
      </c>
      <c r="G393" s="93" t="str">
        <f>IFERROR((VLOOKUP(D393,#REF!,9,0)),"")</f>
        <v/>
      </c>
      <c r="H393" s="93" t="str">
        <f>IFERROR((VLOOKUP(D393,#REF!,10,0)),"")</f>
        <v/>
      </c>
      <c r="I393" s="94" t="str">
        <f t="shared" ref="I393" si="671">IFERROR(TRUNC((H393+G393),2),"")</f>
        <v/>
      </c>
      <c r="J393" s="93" t="str">
        <f t="shared" ref="J393" si="672">IFERROR(TRUNC(G393+G393*M393,2),"")</f>
        <v/>
      </c>
      <c r="K393" s="93" t="str">
        <f t="shared" ref="K393" si="673">IFERROR(TRUNC(H393*(1+N393),2),"")</f>
        <v/>
      </c>
      <c r="L393" s="94" t="str">
        <f t="shared" ref="L393" si="674">IFERROR(TRUNC((K393+J393),2),"")</f>
        <v/>
      </c>
      <c r="M393" s="95" t="e">
        <f t="shared" ref="M393" si="675">$X$9</f>
        <v>#REF!</v>
      </c>
      <c r="N393" s="95" t="e">
        <f t="shared" ref="N393" si="676">$X$10</f>
        <v>#REF!</v>
      </c>
      <c r="O393" s="93" t="str">
        <f t="shared" ref="O393" si="677">IFERROR(TRUNC(J393*F393,2),"")</f>
        <v/>
      </c>
      <c r="P393" s="93" t="str">
        <f t="shared" ref="P393" si="678">IFERROR(TRUNC(K393*F393,2),"")</f>
        <v/>
      </c>
      <c r="Q393" s="94" t="str">
        <f t="shared" ref="Q393" si="679">IFERROR(TRUNC((O393+P393),2),"")</f>
        <v/>
      </c>
      <c r="R393" s="96" t="str">
        <f>IFERROR((Q393/$Q$593),"")</f>
        <v/>
      </c>
      <c r="S393" s="12" t="str">
        <f t="shared" si="624"/>
        <v>15.03.02.02</v>
      </c>
      <c r="X393" s="21"/>
      <c r="Y393" s="21"/>
      <c r="Z393" s="4"/>
      <c r="AA393" s="4"/>
      <c r="AB393" s="4"/>
      <c r="AC393" s="4"/>
      <c r="AD393" s="4"/>
      <c r="AE393" s="4"/>
      <c r="AF393" s="4"/>
      <c r="AG393" s="4"/>
      <c r="AH393" s="4"/>
      <c r="AI393" s="4"/>
      <c r="AJ393" s="4"/>
      <c r="AK393" s="4"/>
      <c r="AL393" s="4"/>
      <c r="AM393" s="4"/>
      <c r="AN393" s="4"/>
      <c r="AO393" s="4"/>
      <c r="AP393" s="4"/>
      <c r="AQ393" s="4"/>
      <c r="AR393" s="4"/>
      <c r="AS393" s="4"/>
      <c r="AT393" s="4"/>
      <c r="AU393" s="4"/>
      <c r="AV393" s="4"/>
      <c r="AW393" s="4"/>
      <c r="AX393" s="4"/>
      <c r="AY393" s="4"/>
      <c r="AZ393" s="4"/>
      <c r="BA393" s="4"/>
      <c r="BB393" s="4"/>
    </row>
    <row r="394" spans="1:54">
      <c r="A394" s="160" t="s">
        <v>701</v>
      </c>
      <c r="B394" s="171"/>
      <c r="C394" s="171"/>
      <c r="D394" s="144" t="s">
        <v>702</v>
      </c>
      <c r="E394" s="144"/>
      <c r="F394" s="145"/>
      <c r="G394" s="144"/>
      <c r="H394" s="144"/>
      <c r="I394" s="144"/>
      <c r="J394" s="144"/>
      <c r="K394" s="144"/>
      <c r="L394" s="144"/>
      <c r="M394" s="99"/>
      <c r="N394" s="99"/>
      <c r="O394" s="144"/>
      <c r="P394" s="144"/>
      <c r="Q394" s="144"/>
      <c r="R394" s="146"/>
      <c r="S394" s="12" t="str">
        <f t="shared" si="624"/>
        <v>15.03.03</v>
      </c>
      <c r="X394" s="21"/>
      <c r="Y394" s="21"/>
      <c r="Z394" s="4"/>
      <c r="AA394" s="4"/>
      <c r="AB394" s="4"/>
      <c r="AC394" s="4"/>
      <c r="AD394" s="4"/>
      <c r="AE394" s="4"/>
      <c r="AF394" s="4"/>
      <c r="AG394" s="4"/>
      <c r="AH394" s="4"/>
      <c r="AI394" s="4"/>
      <c r="AJ394" s="4"/>
      <c r="AK394" s="4"/>
      <c r="AL394" s="4"/>
      <c r="AM394" s="4"/>
      <c r="AN394" s="4"/>
      <c r="AO394" s="4"/>
      <c r="AP394" s="4"/>
      <c r="AQ394" s="4"/>
      <c r="AR394" s="4"/>
      <c r="AS394" s="4"/>
      <c r="AT394" s="4"/>
      <c r="AU394" s="4"/>
      <c r="AV394" s="4"/>
      <c r="AW394" s="4"/>
      <c r="AX394" s="4"/>
      <c r="AY394" s="4"/>
      <c r="AZ394" s="4"/>
      <c r="BA394" s="4"/>
      <c r="BB394" s="4"/>
    </row>
    <row r="395" spans="1:54" ht="62.45">
      <c r="A395" s="159" t="s">
        <v>703</v>
      </c>
      <c r="B395" s="170" t="str">
        <f>IFERROR((VLOOKUP(D395,#REF!,7,0)),"")</f>
        <v/>
      </c>
      <c r="C395" s="170" t="str">
        <f>IFERROR((VLOOKUP(D395,#REF!,8,0)),"")</f>
        <v/>
      </c>
      <c r="D395" s="90" t="s">
        <v>704</v>
      </c>
      <c r="E395" s="91" t="s">
        <v>157</v>
      </c>
      <c r="F395" s="92">
        <v>95</v>
      </c>
      <c r="G395" s="93" t="str">
        <f>IFERROR((VLOOKUP(D395,#REF!,9,0)),"")</f>
        <v/>
      </c>
      <c r="H395" s="93" t="str">
        <f>IFERROR((VLOOKUP(D395,#REF!,10,0)),"")</f>
        <v/>
      </c>
      <c r="I395" s="94" t="str">
        <f>IFERROR(TRUNC((H395+G395),2),"")</f>
        <v/>
      </c>
      <c r="J395" s="93" t="str">
        <f>IFERROR(TRUNC(G395+G395*M395,2),"")</f>
        <v/>
      </c>
      <c r="K395" s="93" t="str">
        <f>IFERROR(TRUNC(H395*(1+N395),2),"")</f>
        <v/>
      </c>
      <c r="L395" s="94" t="str">
        <f>IFERROR(TRUNC((K395+J395),2),"")</f>
        <v/>
      </c>
      <c r="M395" s="95" t="e">
        <f>$X$9</f>
        <v>#REF!</v>
      </c>
      <c r="N395" s="95" t="e">
        <f>$X$10</f>
        <v>#REF!</v>
      </c>
      <c r="O395" s="93" t="str">
        <f>IFERROR(TRUNC(J395*F395,2),"")</f>
        <v/>
      </c>
      <c r="P395" s="93" t="str">
        <f>IFERROR(TRUNC(K395*F395,2),"")</f>
        <v/>
      </c>
      <c r="Q395" s="94" t="str">
        <f>IFERROR(TRUNC((O395+P395),2),"")</f>
        <v/>
      </c>
      <c r="R395" s="96" t="str">
        <f>IFERROR((Q395/$Q$593),"")</f>
        <v/>
      </c>
      <c r="S395" s="12" t="str">
        <f t="shared" si="624"/>
        <v>15.03.03.01</v>
      </c>
      <c r="X395" s="21"/>
      <c r="Y395" s="21"/>
      <c r="Z395" s="4"/>
      <c r="AA395" s="4"/>
      <c r="AB395" s="4"/>
      <c r="AC395" s="4"/>
      <c r="AD395" s="4"/>
      <c r="AE395" s="4"/>
      <c r="AF395" s="4"/>
      <c r="AG395" s="4"/>
      <c r="AH395" s="4"/>
      <c r="AI395" s="4"/>
      <c r="AJ395" s="4"/>
      <c r="AK395" s="4"/>
      <c r="AL395" s="4"/>
      <c r="AM395" s="4"/>
      <c r="AN395" s="4"/>
      <c r="AO395" s="4"/>
      <c r="AP395" s="4"/>
      <c r="AQ395" s="4"/>
      <c r="AR395" s="4"/>
      <c r="AS395" s="4"/>
      <c r="AT395" s="4"/>
      <c r="AU395" s="4"/>
      <c r="AV395" s="4"/>
      <c r="AW395" s="4"/>
      <c r="AX395" s="4"/>
      <c r="AY395" s="4"/>
      <c r="AZ395" s="4"/>
      <c r="BA395" s="4"/>
      <c r="BB395" s="4"/>
    </row>
    <row r="396" spans="1:54">
      <c r="A396" s="160" t="s">
        <v>705</v>
      </c>
      <c r="B396" s="171"/>
      <c r="C396" s="171"/>
      <c r="D396" s="144" t="s">
        <v>706</v>
      </c>
      <c r="E396" s="144"/>
      <c r="F396" s="145"/>
      <c r="G396" s="144"/>
      <c r="H396" s="144"/>
      <c r="I396" s="144"/>
      <c r="J396" s="144"/>
      <c r="K396" s="144"/>
      <c r="L396" s="144"/>
      <c r="M396" s="99"/>
      <c r="N396" s="99"/>
      <c r="O396" s="144"/>
      <c r="P396" s="144"/>
      <c r="Q396" s="144"/>
      <c r="R396" s="146"/>
      <c r="S396" s="12" t="str">
        <f t="shared" ref="S396" si="680">+A396</f>
        <v>15.03.04</v>
      </c>
      <c r="X396" s="21"/>
      <c r="Y396" s="21"/>
      <c r="Z396" s="4"/>
      <c r="AA396" s="4"/>
      <c r="AB396" s="4"/>
      <c r="AC396" s="4"/>
      <c r="AD396" s="4"/>
      <c r="AE396" s="4"/>
      <c r="AF396" s="4"/>
      <c r="AG396" s="4"/>
      <c r="AH396" s="4"/>
      <c r="AI396" s="4"/>
      <c r="AJ396" s="4"/>
      <c r="AK396" s="4"/>
      <c r="AL396" s="4"/>
      <c r="AM396" s="4"/>
      <c r="AN396" s="4"/>
      <c r="AO396" s="4"/>
      <c r="AP396" s="4"/>
      <c r="AQ396" s="4"/>
      <c r="AR396" s="4"/>
      <c r="AS396" s="4"/>
      <c r="AT396" s="4"/>
      <c r="AU396" s="4"/>
      <c r="AV396" s="4"/>
      <c r="AW396" s="4"/>
      <c r="AX396" s="4"/>
      <c r="AY396" s="4"/>
      <c r="AZ396" s="4"/>
      <c r="BA396" s="4"/>
      <c r="BB396" s="4"/>
    </row>
    <row r="397" spans="1:54" ht="75">
      <c r="A397" s="159" t="s">
        <v>707</v>
      </c>
      <c r="B397" s="170" t="str">
        <f>IFERROR((VLOOKUP(D397,#REF!,7,0)),"")</f>
        <v/>
      </c>
      <c r="C397" s="170" t="str">
        <f>IFERROR((VLOOKUP(D397,#REF!,8,0)),"")</f>
        <v/>
      </c>
      <c r="D397" s="90" t="s">
        <v>708</v>
      </c>
      <c r="E397" s="91" t="s">
        <v>157</v>
      </c>
      <c r="F397" s="92">
        <v>68</v>
      </c>
      <c r="G397" s="93" t="str">
        <f>IFERROR((VLOOKUP(D397,#REF!,9,0)),"")</f>
        <v/>
      </c>
      <c r="H397" s="93" t="str">
        <f>IFERROR((VLOOKUP(D397,#REF!,10,0)),"")</f>
        <v/>
      </c>
      <c r="I397" s="94" t="str">
        <f t="shared" ref="I397:I399" si="681">IFERROR(TRUNC((H397+G397),2),"")</f>
        <v/>
      </c>
      <c r="J397" s="93" t="str">
        <f t="shared" ref="J397:J399" si="682">IFERROR(TRUNC(G397+G397*M397,2),"")</f>
        <v/>
      </c>
      <c r="K397" s="93" t="str">
        <f t="shared" ref="K397:K399" si="683">IFERROR(TRUNC(H397*(1+N397),2),"")</f>
        <v/>
      </c>
      <c r="L397" s="94" t="str">
        <f t="shared" ref="L397:L399" si="684">IFERROR(TRUNC((K397+J397),2),"")</f>
        <v/>
      </c>
      <c r="M397" s="95" t="e">
        <f t="shared" ref="M397:M401" si="685">$X$9</f>
        <v>#REF!</v>
      </c>
      <c r="N397" s="95" t="e">
        <f t="shared" ref="N397:N401" si="686">$X$10</f>
        <v>#REF!</v>
      </c>
      <c r="O397" s="93" t="str">
        <f t="shared" ref="O397:O399" si="687">IFERROR(TRUNC(J397*F397,2),"")</f>
        <v/>
      </c>
      <c r="P397" s="93" t="str">
        <f t="shared" ref="P397:P399" si="688">IFERROR(TRUNC(K397*F397,2),"")</f>
        <v/>
      </c>
      <c r="Q397" s="94" t="str">
        <f t="shared" ref="Q397:Q399" si="689">IFERROR(TRUNC((O397+P397),2),"")</f>
        <v/>
      </c>
      <c r="R397" s="96" t="str">
        <f>IFERROR((Q397/$Q$593),"")</f>
        <v/>
      </c>
      <c r="S397" s="12" t="str">
        <f t="shared" ref="S397:S412" si="690">+A397</f>
        <v>15.03.04.01</v>
      </c>
      <c r="X397" s="21"/>
      <c r="Y397" s="21"/>
      <c r="Z397" s="4"/>
      <c r="AA397" s="4"/>
      <c r="AB397" s="4"/>
      <c r="AC397" s="4"/>
      <c r="AD397" s="4"/>
      <c r="AE397" s="4"/>
      <c r="AF397" s="4"/>
      <c r="AG397" s="4"/>
      <c r="AH397" s="4"/>
      <c r="AI397" s="4"/>
      <c r="AJ397" s="4"/>
      <c r="AK397" s="4"/>
      <c r="AL397" s="4"/>
      <c r="AM397" s="4"/>
      <c r="AN397" s="4"/>
      <c r="AO397" s="4"/>
      <c r="AP397" s="4"/>
      <c r="AQ397" s="4"/>
      <c r="AR397" s="4"/>
      <c r="AS397" s="4"/>
      <c r="AT397" s="4"/>
      <c r="AU397" s="4"/>
      <c r="AV397" s="4"/>
      <c r="AW397" s="4"/>
      <c r="AX397" s="4"/>
      <c r="AY397" s="4"/>
      <c r="AZ397" s="4"/>
      <c r="BA397" s="4"/>
      <c r="BB397" s="4"/>
    </row>
    <row r="398" spans="1:54" ht="75">
      <c r="A398" s="159" t="s">
        <v>709</v>
      </c>
      <c r="B398" s="170" t="str">
        <f>IFERROR((VLOOKUP(D398,#REF!,7,0)),"")</f>
        <v/>
      </c>
      <c r="C398" s="170" t="str">
        <f>IFERROR((VLOOKUP(D398,#REF!,8,0)),"")</f>
        <v/>
      </c>
      <c r="D398" s="90" t="s">
        <v>710</v>
      </c>
      <c r="E398" s="91" t="s">
        <v>157</v>
      </c>
      <c r="F398" s="92">
        <v>30</v>
      </c>
      <c r="G398" s="93" t="str">
        <f>IFERROR((VLOOKUP(D398,#REF!,9,0)),"")</f>
        <v/>
      </c>
      <c r="H398" s="93" t="str">
        <f>IFERROR((VLOOKUP(D398,#REF!,10,0)),"")</f>
        <v/>
      </c>
      <c r="I398" s="94" t="str">
        <f t="shared" si="681"/>
        <v/>
      </c>
      <c r="J398" s="93" t="str">
        <f t="shared" si="682"/>
        <v/>
      </c>
      <c r="K398" s="93" t="str">
        <f t="shared" si="683"/>
        <v/>
      </c>
      <c r="L398" s="94" t="str">
        <f t="shared" si="684"/>
        <v/>
      </c>
      <c r="M398" s="95" t="e">
        <f t="shared" si="685"/>
        <v>#REF!</v>
      </c>
      <c r="N398" s="95" t="e">
        <f t="shared" si="686"/>
        <v>#REF!</v>
      </c>
      <c r="O398" s="93" t="str">
        <f t="shared" si="687"/>
        <v/>
      </c>
      <c r="P398" s="93" t="str">
        <f t="shared" si="688"/>
        <v/>
      </c>
      <c r="Q398" s="94" t="str">
        <f t="shared" si="689"/>
        <v/>
      </c>
      <c r="R398" s="96" t="str">
        <f>IFERROR((Q398/$Q$593),"")</f>
        <v/>
      </c>
      <c r="S398" s="12" t="str">
        <f t="shared" si="690"/>
        <v>15.03.04.02</v>
      </c>
      <c r="X398" s="21"/>
      <c r="Y398" s="21"/>
      <c r="Z398" s="4"/>
      <c r="AA398" s="4"/>
      <c r="AB398" s="4"/>
      <c r="AC398" s="4"/>
      <c r="AD398" s="4"/>
      <c r="AE398" s="4"/>
      <c r="AF398" s="4"/>
      <c r="AG398" s="4"/>
      <c r="AH398" s="4"/>
      <c r="AI398" s="4"/>
      <c r="AJ398" s="4"/>
      <c r="AK398" s="4"/>
      <c r="AL398" s="4"/>
      <c r="AM398" s="4"/>
      <c r="AN398" s="4"/>
      <c r="AO398" s="4"/>
      <c r="AP398" s="4"/>
      <c r="AQ398" s="4"/>
      <c r="AR398" s="4"/>
      <c r="AS398" s="4"/>
      <c r="AT398" s="4"/>
      <c r="AU398" s="4"/>
      <c r="AV398" s="4"/>
      <c r="AW398" s="4"/>
      <c r="AX398" s="4"/>
      <c r="AY398" s="4"/>
      <c r="AZ398" s="4"/>
      <c r="BA398" s="4"/>
      <c r="BB398" s="4"/>
    </row>
    <row r="399" spans="1:54" ht="75">
      <c r="A399" s="159" t="s">
        <v>711</v>
      </c>
      <c r="B399" s="170" t="str">
        <f>IFERROR((VLOOKUP(D399,#REF!,7,0)),"")</f>
        <v/>
      </c>
      <c r="C399" s="170" t="str">
        <f>IFERROR((VLOOKUP(D399,#REF!,8,0)),"")</f>
        <v/>
      </c>
      <c r="D399" s="90" t="s">
        <v>712</v>
      </c>
      <c r="E399" s="91" t="s">
        <v>157</v>
      </c>
      <c r="F399" s="92">
        <v>20</v>
      </c>
      <c r="G399" s="93" t="str">
        <f>IFERROR((VLOOKUP(D399,#REF!,9,0)),"")</f>
        <v/>
      </c>
      <c r="H399" s="93" t="str">
        <f>IFERROR((VLOOKUP(D399,#REF!,10,0)),"")</f>
        <v/>
      </c>
      <c r="I399" s="94" t="str">
        <f t="shared" si="681"/>
        <v/>
      </c>
      <c r="J399" s="93" t="str">
        <f t="shared" si="682"/>
        <v/>
      </c>
      <c r="K399" s="93" t="str">
        <f t="shared" si="683"/>
        <v/>
      </c>
      <c r="L399" s="94" t="str">
        <f t="shared" si="684"/>
        <v/>
      </c>
      <c r="M399" s="95" t="e">
        <f t="shared" si="685"/>
        <v>#REF!</v>
      </c>
      <c r="N399" s="95" t="e">
        <f t="shared" si="686"/>
        <v>#REF!</v>
      </c>
      <c r="O399" s="93" t="str">
        <f t="shared" si="687"/>
        <v/>
      </c>
      <c r="P399" s="93" t="str">
        <f t="shared" si="688"/>
        <v/>
      </c>
      <c r="Q399" s="94" t="str">
        <f t="shared" si="689"/>
        <v/>
      </c>
      <c r="R399" s="96" t="str">
        <f>IFERROR((Q399/$Q$593),"")</f>
        <v/>
      </c>
      <c r="S399" s="12" t="str">
        <f t="shared" si="690"/>
        <v>15.03.04.03</v>
      </c>
      <c r="X399" s="21"/>
      <c r="Y399" s="21"/>
      <c r="Z399" s="4"/>
      <c r="AA399" s="4"/>
      <c r="AB399" s="4"/>
      <c r="AC399" s="4"/>
      <c r="AD399" s="4"/>
      <c r="AE399" s="4"/>
      <c r="AF399" s="4"/>
      <c r="AG399" s="4"/>
      <c r="AH399" s="4"/>
      <c r="AI399" s="4"/>
      <c r="AJ399" s="4"/>
      <c r="AK399" s="4"/>
      <c r="AL399" s="4"/>
      <c r="AM399" s="4"/>
      <c r="AN399" s="4"/>
      <c r="AO399" s="4"/>
      <c r="AP399" s="4"/>
      <c r="AQ399" s="4"/>
      <c r="AR399" s="4"/>
      <c r="AS399" s="4"/>
      <c r="AT399" s="4"/>
      <c r="AU399" s="4"/>
      <c r="AV399" s="4"/>
      <c r="AW399" s="4"/>
      <c r="AX399" s="4"/>
      <c r="AY399" s="4"/>
      <c r="AZ399" s="4"/>
      <c r="BA399" s="4"/>
      <c r="BB399" s="4"/>
    </row>
    <row r="400" spans="1:54" ht="50.1">
      <c r="A400" s="159" t="s">
        <v>713</v>
      </c>
      <c r="B400" s="170" t="str">
        <f>IFERROR((VLOOKUP(D400,#REF!,7,0)),"")</f>
        <v/>
      </c>
      <c r="C400" s="170" t="str">
        <f>IFERROR((VLOOKUP(D400,#REF!,8,0)),"")</f>
        <v/>
      </c>
      <c r="D400" s="90" t="s">
        <v>714</v>
      </c>
      <c r="E400" s="91" t="s">
        <v>157</v>
      </c>
      <c r="F400" s="92">
        <v>18</v>
      </c>
      <c r="G400" s="93" t="str">
        <f>IFERROR((VLOOKUP(D400,#REF!,9,0)),"")</f>
        <v/>
      </c>
      <c r="H400" s="93" t="str">
        <f>IFERROR((VLOOKUP(D400,#REF!,10,0)),"")</f>
        <v/>
      </c>
      <c r="I400" s="94" t="str">
        <f>IFERROR(TRUNC((H400+G400),2),"")</f>
        <v/>
      </c>
      <c r="J400" s="93" t="str">
        <f>IFERROR(TRUNC(G400+G400*M400,2),"")</f>
        <v/>
      </c>
      <c r="K400" s="93" t="str">
        <f>IFERROR(TRUNC(H400*(1+N400),2),"")</f>
        <v/>
      </c>
      <c r="L400" s="94" t="str">
        <f>IFERROR(TRUNC((K400+J400),2),"")</f>
        <v/>
      </c>
      <c r="M400" s="95" t="e">
        <f t="shared" si="618"/>
        <v>#REF!</v>
      </c>
      <c r="N400" s="95" t="e">
        <f t="shared" si="619"/>
        <v>#REF!</v>
      </c>
      <c r="O400" s="93" t="str">
        <f>IFERROR(TRUNC(J400*F400,2),"")</f>
        <v/>
      </c>
      <c r="P400" s="93" t="str">
        <f>IFERROR(TRUNC(K400*F400,2),"")</f>
        <v/>
      </c>
      <c r="Q400" s="94" t="str">
        <f>IFERROR(TRUNC((O400+P400),2),"")</f>
        <v/>
      </c>
      <c r="R400" s="96" t="str">
        <f>IFERROR((Q400/$Q$593),"")</f>
        <v/>
      </c>
      <c r="S400" s="12" t="str">
        <f>+A400</f>
        <v>15.03.04.04</v>
      </c>
      <c r="X400" s="21"/>
      <c r="Y400" s="21"/>
      <c r="Z400" s="4"/>
      <c r="AA400" s="4"/>
      <c r="AB400" s="4"/>
      <c r="AC400" s="4"/>
      <c r="AD400" s="4"/>
      <c r="AE400" s="4"/>
      <c r="AF400" s="4"/>
      <c r="AG400" s="4"/>
      <c r="AH400" s="4"/>
      <c r="AI400" s="4"/>
      <c r="AJ400" s="4"/>
      <c r="AK400" s="4"/>
      <c r="AL400" s="4"/>
      <c r="AM400" s="4"/>
      <c r="AN400" s="4"/>
      <c r="AO400" s="4"/>
      <c r="AP400" s="4"/>
      <c r="AQ400" s="4"/>
      <c r="AR400" s="4"/>
      <c r="AS400" s="4"/>
      <c r="AT400" s="4"/>
      <c r="AU400" s="4"/>
      <c r="AV400" s="4"/>
      <c r="AW400" s="4"/>
      <c r="AX400" s="4"/>
      <c r="AY400" s="4"/>
      <c r="AZ400" s="4"/>
      <c r="BA400" s="4"/>
      <c r="BB400" s="4"/>
    </row>
    <row r="401" spans="1:54" ht="50.1">
      <c r="A401" s="159" t="s">
        <v>715</v>
      </c>
      <c r="B401" s="170" t="str">
        <f>IFERROR((VLOOKUP(D401,#REF!,7,0)),"")</f>
        <v/>
      </c>
      <c r="C401" s="170" t="str">
        <f>IFERROR((VLOOKUP(D401,#REF!,8,0)),"")</f>
        <v/>
      </c>
      <c r="D401" s="90" t="s">
        <v>664</v>
      </c>
      <c r="E401" s="91" t="s">
        <v>157</v>
      </c>
      <c r="F401" s="92">
        <f>F400</f>
        <v>18</v>
      </c>
      <c r="G401" s="93" t="str">
        <f>IFERROR((VLOOKUP(D401,#REF!,9,0)),"")</f>
        <v/>
      </c>
      <c r="H401" s="93" t="str">
        <f>IFERROR((VLOOKUP(D401,#REF!,10,0)),"")</f>
        <v/>
      </c>
      <c r="I401" s="94" t="str">
        <f t="shared" ref="I401" si="691">IFERROR(TRUNC((H401+G401),2),"")</f>
        <v/>
      </c>
      <c r="J401" s="93" t="str">
        <f t="shared" ref="J401" si="692">IFERROR(TRUNC(G401+G401*M401,2),"")</f>
        <v/>
      </c>
      <c r="K401" s="93" t="str">
        <f t="shared" ref="K401" si="693">IFERROR(TRUNC(H401*(1+N401),2),"")</f>
        <v/>
      </c>
      <c r="L401" s="94" t="str">
        <f t="shared" ref="L401" si="694">IFERROR(TRUNC((K401+J401),2),"")</f>
        <v/>
      </c>
      <c r="M401" s="95" t="e">
        <f t="shared" si="685"/>
        <v>#REF!</v>
      </c>
      <c r="N401" s="95" t="e">
        <f t="shared" si="686"/>
        <v>#REF!</v>
      </c>
      <c r="O401" s="93" t="str">
        <f t="shared" ref="O401" si="695">IFERROR(TRUNC(J401*F401,2),"")</f>
        <v/>
      </c>
      <c r="P401" s="93" t="str">
        <f t="shared" ref="P401" si="696">IFERROR(TRUNC(K401*F401,2),"")</f>
        <v/>
      </c>
      <c r="Q401" s="94" t="str">
        <f t="shared" ref="Q401" si="697">IFERROR(TRUNC((O401+P401),2),"")</f>
        <v/>
      </c>
      <c r="R401" s="96" t="str">
        <f>IFERROR((Q401/$Q$593),"")</f>
        <v/>
      </c>
      <c r="S401" s="12" t="str">
        <f t="shared" ref="S401" si="698">+A401</f>
        <v>15.03.04.05</v>
      </c>
      <c r="X401" s="21"/>
      <c r="Y401" s="21"/>
      <c r="Z401" s="4"/>
      <c r="AA401" s="4"/>
      <c r="AB401" s="4"/>
      <c r="AC401" s="4"/>
      <c r="AD401" s="4"/>
      <c r="AE401" s="4"/>
      <c r="AF401" s="4"/>
      <c r="AG401" s="4"/>
      <c r="AH401" s="4"/>
      <c r="AI401" s="4"/>
      <c r="AJ401" s="4"/>
      <c r="AK401" s="4"/>
      <c r="AL401" s="4"/>
      <c r="AM401" s="4"/>
      <c r="AN401" s="4"/>
      <c r="AO401" s="4"/>
      <c r="AP401" s="4"/>
      <c r="AQ401" s="4"/>
      <c r="AR401" s="4"/>
      <c r="AS401" s="4"/>
      <c r="AT401" s="4"/>
      <c r="AU401" s="4"/>
      <c r="AV401" s="4"/>
      <c r="AW401" s="4"/>
      <c r="AX401" s="4"/>
      <c r="AY401" s="4"/>
      <c r="AZ401" s="4"/>
      <c r="BA401" s="4"/>
      <c r="BB401" s="4"/>
    </row>
    <row r="402" spans="1:54" ht="26.1">
      <c r="A402" s="158" t="s">
        <v>716</v>
      </c>
      <c r="B402" s="169"/>
      <c r="C402" s="169"/>
      <c r="D402" s="97" t="s">
        <v>717</v>
      </c>
      <c r="E402" s="97"/>
      <c r="F402" s="98"/>
      <c r="G402" s="97"/>
      <c r="H402" s="97"/>
      <c r="I402" s="97"/>
      <c r="J402" s="97"/>
      <c r="K402" s="97"/>
      <c r="L402" s="97"/>
      <c r="M402" s="99"/>
      <c r="N402" s="99"/>
      <c r="O402" s="97"/>
      <c r="P402" s="97"/>
      <c r="Q402" s="97"/>
      <c r="R402" s="100"/>
      <c r="S402" s="12" t="str">
        <f t="shared" si="690"/>
        <v>15.04</v>
      </c>
      <c r="X402" s="21"/>
      <c r="Y402" s="21"/>
      <c r="Z402" s="4"/>
      <c r="AA402" s="4"/>
      <c r="AB402" s="4"/>
      <c r="AC402" s="4"/>
      <c r="AD402" s="4"/>
      <c r="AE402" s="4"/>
      <c r="AF402" s="4"/>
      <c r="AG402" s="4"/>
      <c r="AH402" s="4"/>
      <c r="AI402" s="4"/>
      <c r="AJ402" s="4"/>
      <c r="AK402" s="4"/>
      <c r="AL402" s="4"/>
      <c r="AM402" s="4"/>
      <c r="AN402" s="4"/>
      <c r="AO402" s="4"/>
      <c r="AP402" s="4"/>
      <c r="AQ402" s="4"/>
      <c r="AR402" s="4"/>
      <c r="AS402" s="4"/>
      <c r="AT402" s="4"/>
      <c r="AU402" s="4"/>
      <c r="AV402" s="4"/>
      <c r="AW402" s="4"/>
      <c r="AX402" s="4"/>
      <c r="AY402" s="4"/>
      <c r="AZ402" s="4"/>
      <c r="BA402" s="4"/>
      <c r="BB402" s="4"/>
    </row>
    <row r="403" spans="1:54" ht="87.6">
      <c r="A403" s="159" t="s">
        <v>718</v>
      </c>
      <c r="B403" s="170" t="str">
        <f>IFERROR((VLOOKUP(D403,#REF!,7,0)),"")</f>
        <v/>
      </c>
      <c r="C403" s="170" t="str">
        <f>IFERROR((VLOOKUP(D403,#REF!,8,0)),"")</f>
        <v/>
      </c>
      <c r="D403" s="90" t="s">
        <v>719</v>
      </c>
      <c r="E403" s="91" t="s">
        <v>74</v>
      </c>
      <c r="F403" s="92">
        <v>16</v>
      </c>
      <c r="G403" s="93" t="str">
        <f>IFERROR((VLOOKUP(D403,#REF!,9,0)),"")</f>
        <v/>
      </c>
      <c r="H403" s="93" t="str">
        <f>IFERROR((VLOOKUP(D403,#REF!,10,0)),"")</f>
        <v/>
      </c>
      <c r="I403" s="94" t="str">
        <f t="shared" ref="I403" si="699">IFERROR(TRUNC((H403+G403),2),"")</f>
        <v/>
      </c>
      <c r="J403" s="93" t="str">
        <f t="shared" ref="J403" si="700">IFERROR(TRUNC(G403+G403*M403,2),"")</f>
        <v/>
      </c>
      <c r="K403" s="93" t="str">
        <f t="shared" ref="K403" si="701">IFERROR(TRUNC(H403*(1+N403),2),"")</f>
        <v/>
      </c>
      <c r="L403" s="94" t="str">
        <f t="shared" ref="L403" si="702">IFERROR(TRUNC((K403+J403),2),"")</f>
        <v/>
      </c>
      <c r="M403" s="95" t="e">
        <f t="shared" ref="M403:M416" si="703">$X$9</f>
        <v>#REF!</v>
      </c>
      <c r="N403" s="95" t="e">
        <f t="shared" ref="N403:N416" si="704">$X$10</f>
        <v>#REF!</v>
      </c>
      <c r="O403" s="93" t="str">
        <f t="shared" ref="O403" si="705">IFERROR(TRUNC(J403*F403,2),"")</f>
        <v/>
      </c>
      <c r="P403" s="93" t="str">
        <f t="shared" ref="P403" si="706">IFERROR(TRUNC(K403*F403,2),"")</f>
        <v/>
      </c>
      <c r="Q403" s="94" t="str">
        <f t="shared" ref="Q403" si="707">IFERROR(TRUNC((O403+P403),2),"")</f>
        <v/>
      </c>
      <c r="R403" s="96" t="str">
        <f t="shared" ref="R403:R416" si="708">IFERROR((Q403/$Q$593),"")</f>
        <v/>
      </c>
      <c r="S403" s="12" t="str">
        <f t="shared" ref="S403" si="709">+A403</f>
        <v>15.04.01</v>
      </c>
      <c r="X403" s="21"/>
      <c r="Y403" s="21"/>
      <c r="Z403" s="4"/>
      <c r="AA403" s="4"/>
      <c r="AB403" s="4"/>
      <c r="AC403" s="4"/>
      <c r="AD403" s="4"/>
      <c r="AE403" s="4"/>
      <c r="AF403" s="4"/>
      <c r="AG403" s="4"/>
      <c r="AH403" s="4"/>
      <c r="AI403" s="4"/>
      <c r="AJ403" s="4"/>
      <c r="AK403" s="4"/>
      <c r="AL403" s="4"/>
      <c r="AM403" s="4"/>
      <c r="AN403" s="4"/>
      <c r="AO403" s="4"/>
      <c r="AP403" s="4"/>
      <c r="AQ403" s="4"/>
      <c r="AR403" s="4"/>
      <c r="AS403" s="4"/>
      <c r="AT403" s="4"/>
      <c r="AU403" s="4"/>
      <c r="AV403" s="4"/>
      <c r="AW403" s="4"/>
      <c r="AX403" s="4"/>
      <c r="AY403" s="4"/>
      <c r="AZ403" s="4"/>
      <c r="BA403" s="4"/>
      <c r="BB403" s="4"/>
    </row>
    <row r="404" spans="1:54" ht="87.6">
      <c r="A404" s="159" t="s">
        <v>720</v>
      </c>
      <c r="B404" s="170" t="str">
        <f>IFERROR((VLOOKUP(D404,#REF!,7,0)),"")</f>
        <v/>
      </c>
      <c r="C404" s="170" t="str">
        <f>IFERROR((VLOOKUP(D404,#REF!,8,0)),"")</f>
        <v/>
      </c>
      <c r="D404" s="90" t="s">
        <v>721</v>
      </c>
      <c r="E404" s="91" t="s">
        <v>74</v>
      </c>
      <c r="F404" s="92">
        <v>69</v>
      </c>
      <c r="G404" s="93" t="str">
        <f>IFERROR((VLOOKUP(D404,#REF!,9,0)),"")</f>
        <v/>
      </c>
      <c r="H404" s="93" t="str">
        <f>IFERROR((VLOOKUP(D404,#REF!,10,0)),"")</f>
        <v/>
      </c>
      <c r="I404" s="94" t="str">
        <f t="shared" ref="I404:I416" si="710">IFERROR(TRUNC((H404+G404),2),"")</f>
        <v/>
      </c>
      <c r="J404" s="93" t="str">
        <f t="shared" ref="J404:J416" si="711">IFERROR(TRUNC(G404+G404*M404,2),"")</f>
        <v/>
      </c>
      <c r="K404" s="93" t="str">
        <f t="shared" ref="K404:K416" si="712">IFERROR(TRUNC(H404*(1+N404),2),"")</f>
        <v/>
      </c>
      <c r="L404" s="94" t="str">
        <f t="shared" ref="L404:L416" si="713">IFERROR(TRUNC((K404+J404),2),"")</f>
        <v/>
      </c>
      <c r="M404" s="95" t="e">
        <f t="shared" si="703"/>
        <v>#REF!</v>
      </c>
      <c r="N404" s="95" t="e">
        <f t="shared" si="704"/>
        <v>#REF!</v>
      </c>
      <c r="O404" s="93" t="str">
        <f t="shared" ref="O404:O416" si="714">IFERROR(TRUNC(J404*F404,2),"")</f>
        <v/>
      </c>
      <c r="P404" s="93" t="str">
        <f t="shared" ref="P404:P416" si="715">IFERROR(TRUNC(K404*F404,2),"")</f>
        <v/>
      </c>
      <c r="Q404" s="94" t="str">
        <f t="shared" ref="Q404:Q416" si="716">IFERROR(TRUNC((O404+P404),2),"")</f>
        <v/>
      </c>
      <c r="R404" s="96" t="str">
        <f t="shared" si="708"/>
        <v/>
      </c>
      <c r="S404" s="12" t="str">
        <f t="shared" si="690"/>
        <v>15.04.02</v>
      </c>
      <c r="X404" s="21"/>
      <c r="Y404" s="21"/>
      <c r="Z404" s="4"/>
      <c r="AA404" s="4"/>
      <c r="AB404" s="4"/>
      <c r="AC404" s="4"/>
      <c r="AD404" s="4"/>
      <c r="AE404" s="4"/>
      <c r="AF404" s="4"/>
      <c r="AG404" s="4"/>
      <c r="AH404" s="4"/>
      <c r="AI404" s="4"/>
      <c r="AJ404" s="4"/>
      <c r="AK404" s="4"/>
      <c r="AL404" s="4"/>
      <c r="AM404" s="4"/>
      <c r="AN404" s="4"/>
      <c r="AO404" s="4"/>
      <c r="AP404" s="4"/>
      <c r="AQ404" s="4"/>
      <c r="AR404" s="4"/>
      <c r="AS404" s="4"/>
      <c r="AT404" s="4"/>
      <c r="AU404" s="4"/>
      <c r="AV404" s="4"/>
      <c r="AW404" s="4"/>
      <c r="AX404" s="4"/>
      <c r="AY404" s="4"/>
      <c r="AZ404" s="4"/>
      <c r="BA404" s="4"/>
      <c r="BB404" s="4"/>
    </row>
    <row r="405" spans="1:54" ht="87.6">
      <c r="A405" s="159" t="s">
        <v>722</v>
      </c>
      <c r="B405" s="170" t="str">
        <f>IFERROR((VLOOKUP(D405,#REF!,7,0)),"")</f>
        <v/>
      </c>
      <c r="C405" s="170" t="str">
        <f>IFERROR((VLOOKUP(D405,#REF!,8,0)),"")</f>
        <v/>
      </c>
      <c r="D405" s="90" t="s">
        <v>723</v>
      </c>
      <c r="E405" s="91" t="s">
        <v>74</v>
      </c>
      <c r="F405" s="92">
        <v>14</v>
      </c>
      <c r="G405" s="93" t="str">
        <f>IFERROR((VLOOKUP(D405,#REF!,9,0)),"")</f>
        <v/>
      </c>
      <c r="H405" s="93" t="str">
        <f>IFERROR((VLOOKUP(D405,#REF!,10,0)),"")</f>
        <v/>
      </c>
      <c r="I405" s="94" t="str">
        <f t="shared" ref="I405:I406" si="717">IFERROR(TRUNC((H405+G405),2),"")</f>
        <v/>
      </c>
      <c r="J405" s="93" t="str">
        <f t="shared" ref="J405:J406" si="718">IFERROR(TRUNC(G405+G405*M405,2),"")</f>
        <v/>
      </c>
      <c r="K405" s="93" t="str">
        <f t="shared" ref="K405:K406" si="719">IFERROR(TRUNC(H405*(1+N405),2),"")</f>
        <v/>
      </c>
      <c r="L405" s="94" t="str">
        <f t="shared" ref="L405:L406" si="720">IFERROR(TRUNC((K405+J405),2),"")</f>
        <v/>
      </c>
      <c r="M405" s="95" t="e">
        <f t="shared" si="703"/>
        <v>#REF!</v>
      </c>
      <c r="N405" s="95" t="e">
        <f t="shared" si="704"/>
        <v>#REF!</v>
      </c>
      <c r="O405" s="93" t="str">
        <f t="shared" ref="O405:O406" si="721">IFERROR(TRUNC(J405*F405,2),"")</f>
        <v/>
      </c>
      <c r="P405" s="93" t="str">
        <f t="shared" ref="P405:P406" si="722">IFERROR(TRUNC(K405*F405,2),"")</f>
        <v/>
      </c>
      <c r="Q405" s="94" t="str">
        <f t="shared" ref="Q405:Q406" si="723">IFERROR(TRUNC((O405+P405),2),"")</f>
        <v/>
      </c>
      <c r="R405" s="96" t="str">
        <f t="shared" si="708"/>
        <v/>
      </c>
      <c r="S405" s="12" t="str">
        <f t="shared" ref="S405:S406" si="724">+A405</f>
        <v>15.04.03</v>
      </c>
      <c r="X405" s="21"/>
      <c r="Y405" s="21"/>
      <c r="Z405" s="4"/>
      <c r="AA405" s="4"/>
      <c r="AB405" s="4"/>
      <c r="AC405" s="4"/>
      <c r="AD405" s="4"/>
      <c r="AE405" s="4"/>
      <c r="AF405" s="4"/>
      <c r="AG405" s="4"/>
      <c r="AH405" s="4"/>
      <c r="AI405" s="4"/>
      <c r="AJ405" s="4"/>
      <c r="AK405" s="4"/>
      <c r="AL405" s="4"/>
      <c r="AM405" s="4"/>
      <c r="AN405" s="4"/>
      <c r="AO405" s="4"/>
      <c r="AP405" s="4"/>
      <c r="AQ405" s="4"/>
      <c r="AR405" s="4"/>
      <c r="AS405" s="4"/>
      <c r="AT405" s="4"/>
      <c r="AU405" s="4"/>
      <c r="AV405" s="4"/>
      <c r="AW405" s="4"/>
      <c r="AX405" s="4"/>
      <c r="AY405" s="4"/>
      <c r="AZ405" s="4"/>
      <c r="BA405" s="4"/>
      <c r="BB405" s="4"/>
    </row>
    <row r="406" spans="1:54" ht="87.6">
      <c r="A406" s="159" t="s">
        <v>724</v>
      </c>
      <c r="B406" s="170" t="str">
        <f>IFERROR((VLOOKUP(D406,#REF!,7,0)),"")</f>
        <v/>
      </c>
      <c r="C406" s="170" t="str">
        <f>IFERROR((VLOOKUP(D406,#REF!,8,0)),"")</f>
        <v/>
      </c>
      <c r="D406" s="90" t="s">
        <v>725</v>
      </c>
      <c r="E406" s="91" t="s">
        <v>74</v>
      </c>
      <c r="F406" s="92">
        <v>22</v>
      </c>
      <c r="G406" s="93" t="str">
        <f>IFERROR((VLOOKUP(D406,#REF!,9,0)),"")</f>
        <v/>
      </c>
      <c r="H406" s="93" t="str">
        <f>IFERROR((VLOOKUP(D406,#REF!,10,0)),"")</f>
        <v/>
      </c>
      <c r="I406" s="94" t="str">
        <f t="shared" si="717"/>
        <v/>
      </c>
      <c r="J406" s="93" t="str">
        <f t="shared" si="718"/>
        <v/>
      </c>
      <c r="K406" s="93" t="str">
        <f t="shared" si="719"/>
        <v/>
      </c>
      <c r="L406" s="94" t="str">
        <f t="shared" si="720"/>
        <v/>
      </c>
      <c r="M406" s="95" t="e">
        <f t="shared" si="703"/>
        <v>#REF!</v>
      </c>
      <c r="N406" s="95" t="e">
        <f t="shared" si="704"/>
        <v>#REF!</v>
      </c>
      <c r="O406" s="93" t="str">
        <f t="shared" si="721"/>
        <v/>
      </c>
      <c r="P406" s="93" t="str">
        <f t="shared" si="722"/>
        <v/>
      </c>
      <c r="Q406" s="94" t="str">
        <f t="shared" si="723"/>
        <v/>
      </c>
      <c r="R406" s="96" t="str">
        <f t="shared" si="708"/>
        <v/>
      </c>
      <c r="S406" s="12" t="str">
        <f t="shared" si="724"/>
        <v>15.04.04</v>
      </c>
      <c r="X406" s="21"/>
      <c r="Y406" s="21"/>
      <c r="Z406" s="4"/>
      <c r="AA406" s="4"/>
      <c r="AB406" s="4"/>
      <c r="AC406" s="4"/>
      <c r="AD406" s="4"/>
      <c r="AE406" s="4"/>
      <c r="AF406" s="4"/>
      <c r="AG406" s="4"/>
      <c r="AH406" s="4"/>
      <c r="AI406" s="4"/>
      <c r="AJ406" s="4"/>
      <c r="AK406" s="4"/>
      <c r="AL406" s="4"/>
      <c r="AM406" s="4"/>
      <c r="AN406" s="4"/>
      <c r="AO406" s="4"/>
      <c r="AP406" s="4"/>
      <c r="AQ406" s="4"/>
      <c r="AR406" s="4"/>
      <c r="AS406" s="4"/>
      <c r="AT406" s="4"/>
      <c r="AU406" s="4"/>
      <c r="AV406" s="4"/>
      <c r="AW406" s="4"/>
      <c r="AX406" s="4"/>
      <c r="AY406" s="4"/>
      <c r="AZ406" s="4"/>
      <c r="BA406" s="4"/>
      <c r="BB406" s="4"/>
    </row>
    <row r="407" spans="1:54" ht="87.6">
      <c r="A407" s="159" t="s">
        <v>726</v>
      </c>
      <c r="B407" s="170" t="str">
        <f>IFERROR((VLOOKUP(D407,#REF!,7,0)),"")</f>
        <v/>
      </c>
      <c r="C407" s="170" t="str">
        <f>IFERROR((VLOOKUP(D407,#REF!,8,0)),"")</f>
        <v/>
      </c>
      <c r="D407" s="90" t="s">
        <v>727</v>
      </c>
      <c r="E407" s="91" t="s">
        <v>74</v>
      </c>
      <c r="F407" s="92">
        <v>36</v>
      </c>
      <c r="G407" s="93" t="str">
        <f>IFERROR((VLOOKUP(D407,#REF!,9,0)),"")</f>
        <v/>
      </c>
      <c r="H407" s="93" t="str">
        <f>IFERROR((VLOOKUP(D407,#REF!,10,0)),"")</f>
        <v/>
      </c>
      <c r="I407" s="94" t="str">
        <f t="shared" ref="I407:I408" si="725">IFERROR(TRUNC((H407+G407),2),"")</f>
        <v/>
      </c>
      <c r="J407" s="93" t="str">
        <f t="shared" ref="J407:J408" si="726">IFERROR(TRUNC(G407+G407*M407,2),"")</f>
        <v/>
      </c>
      <c r="K407" s="93" t="str">
        <f t="shared" ref="K407:K408" si="727">IFERROR(TRUNC(H407*(1+N407),2),"")</f>
        <v/>
      </c>
      <c r="L407" s="94" t="str">
        <f t="shared" ref="L407:L408" si="728">IFERROR(TRUNC((K407+J407),2),"")</f>
        <v/>
      </c>
      <c r="M407" s="95" t="e">
        <f t="shared" si="703"/>
        <v>#REF!</v>
      </c>
      <c r="N407" s="95" t="e">
        <f t="shared" si="704"/>
        <v>#REF!</v>
      </c>
      <c r="O407" s="93" t="str">
        <f t="shared" ref="O407:O408" si="729">IFERROR(TRUNC(J407*F407,2),"")</f>
        <v/>
      </c>
      <c r="P407" s="93" t="str">
        <f t="shared" ref="P407:P408" si="730">IFERROR(TRUNC(K407*F407,2),"")</f>
        <v/>
      </c>
      <c r="Q407" s="94" t="str">
        <f t="shared" ref="Q407:Q408" si="731">IFERROR(TRUNC((O407+P407),2),"")</f>
        <v/>
      </c>
      <c r="R407" s="96" t="str">
        <f t="shared" si="708"/>
        <v/>
      </c>
      <c r="S407" s="12" t="str">
        <f t="shared" ref="S407:S408" si="732">+A407</f>
        <v>15.04.05</v>
      </c>
      <c r="X407" s="21"/>
      <c r="Y407" s="21"/>
      <c r="Z407" s="4"/>
      <c r="AA407" s="4"/>
      <c r="AB407" s="4"/>
      <c r="AC407" s="4"/>
      <c r="AD407" s="4"/>
      <c r="AE407" s="4"/>
      <c r="AF407" s="4"/>
      <c r="AG407" s="4"/>
      <c r="AH407" s="4"/>
      <c r="AI407" s="4"/>
      <c r="AJ407" s="4"/>
      <c r="AK407" s="4"/>
      <c r="AL407" s="4"/>
      <c r="AM407" s="4"/>
      <c r="AN407" s="4"/>
      <c r="AO407" s="4"/>
      <c r="AP407" s="4"/>
      <c r="AQ407" s="4"/>
      <c r="AR407" s="4"/>
      <c r="AS407" s="4"/>
      <c r="AT407" s="4"/>
      <c r="AU407" s="4"/>
      <c r="AV407" s="4"/>
      <c r="AW407" s="4"/>
      <c r="AX407" s="4"/>
      <c r="AY407" s="4"/>
      <c r="AZ407" s="4"/>
      <c r="BA407" s="4"/>
      <c r="BB407" s="4"/>
    </row>
    <row r="408" spans="1:54" ht="87.6">
      <c r="A408" s="159" t="s">
        <v>728</v>
      </c>
      <c r="B408" s="170" t="str">
        <f>IFERROR((VLOOKUP(D408,#REF!,7,0)),"")</f>
        <v/>
      </c>
      <c r="C408" s="170" t="str">
        <f>IFERROR((VLOOKUP(D408,#REF!,8,0)),"")</f>
        <v/>
      </c>
      <c r="D408" s="90" t="s">
        <v>729</v>
      </c>
      <c r="E408" s="91" t="s">
        <v>74</v>
      </c>
      <c r="F408" s="92">
        <v>8</v>
      </c>
      <c r="G408" s="93" t="str">
        <f>IFERROR((VLOOKUP(D408,#REF!,9,0)),"")</f>
        <v/>
      </c>
      <c r="H408" s="93" t="str">
        <f>IFERROR((VLOOKUP(D408,#REF!,10,0)),"")</f>
        <v/>
      </c>
      <c r="I408" s="94" t="str">
        <f t="shared" si="725"/>
        <v/>
      </c>
      <c r="J408" s="93" t="str">
        <f t="shared" si="726"/>
        <v/>
      </c>
      <c r="K408" s="93" t="str">
        <f t="shared" si="727"/>
        <v/>
      </c>
      <c r="L408" s="94" t="str">
        <f t="shared" si="728"/>
        <v/>
      </c>
      <c r="M408" s="95" t="e">
        <f t="shared" si="703"/>
        <v>#REF!</v>
      </c>
      <c r="N408" s="95" t="e">
        <f t="shared" si="704"/>
        <v>#REF!</v>
      </c>
      <c r="O408" s="93" t="str">
        <f t="shared" si="729"/>
        <v/>
      </c>
      <c r="P408" s="93" t="str">
        <f t="shared" si="730"/>
        <v/>
      </c>
      <c r="Q408" s="94" t="str">
        <f t="shared" si="731"/>
        <v/>
      </c>
      <c r="R408" s="96" t="str">
        <f t="shared" si="708"/>
        <v/>
      </c>
      <c r="S408" s="12" t="str">
        <f t="shared" si="732"/>
        <v>15.04.06</v>
      </c>
      <c r="X408" s="21"/>
      <c r="Y408" s="21"/>
      <c r="Z408" s="4"/>
      <c r="AA408" s="4"/>
      <c r="AB408" s="4"/>
      <c r="AC408" s="4"/>
      <c r="AD408" s="4"/>
      <c r="AE408" s="4"/>
      <c r="AF408" s="4"/>
      <c r="AG408" s="4"/>
      <c r="AH408" s="4"/>
      <c r="AI408" s="4"/>
      <c r="AJ408" s="4"/>
      <c r="AK408" s="4"/>
      <c r="AL408" s="4"/>
      <c r="AM408" s="4"/>
      <c r="AN408" s="4"/>
      <c r="AO408" s="4"/>
      <c r="AP408" s="4"/>
      <c r="AQ408" s="4"/>
      <c r="AR408" s="4"/>
      <c r="AS408" s="4"/>
      <c r="AT408" s="4"/>
      <c r="AU408" s="4"/>
      <c r="AV408" s="4"/>
      <c r="AW408" s="4"/>
      <c r="AX408" s="4"/>
      <c r="AY408" s="4"/>
      <c r="AZ408" s="4"/>
      <c r="BA408" s="4"/>
      <c r="BB408" s="4"/>
    </row>
    <row r="409" spans="1:54" ht="87.6">
      <c r="A409" s="159" t="s">
        <v>730</v>
      </c>
      <c r="B409" s="170" t="str">
        <f>IFERROR((VLOOKUP(D409,#REF!,7,0)),"")</f>
        <v/>
      </c>
      <c r="C409" s="170" t="str">
        <f>IFERROR((VLOOKUP(D409,#REF!,8,0)),"")</f>
        <v/>
      </c>
      <c r="D409" s="90" t="s">
        <v>731</v>
      </c>
      <c r="E409" s="91" t="s">
        <v>74</v>
      </c>
      <c r="F409" s="92">
        <v>1</v>
      </c>
      <c r="G409" s="93" t="str">
        <f>IFERROR((VLOOKUP(D409,#REF!,9,0)),"")</f>
        <v/>
      </c>
      <c r="H409" s="93" t="str">
        <f>IFERROR((VLOOKUP(D409,#REF!,10,0)),"")</f>
        <v/>
      </c>
      <c r="I409" s="94" t="str">
        <f t="shared" si="710"/>
        <v/>
      </c>
      <c r="J409" s="93" t="str">
        <f t="shared" si="711"/>
        <v/>
      </c>
      <c r="K409" s="93" t="str">
        <f t="shared" si="712"/>
        <v/>
      </c>
      <c r="L409" s="94" t="str">
        <f t="shared" si="713"/>
        <v/>
      </c>
      <c r="M409" s="95" t="e">
        <f t="shared" si="703"/>
        <v>#REF!</v>
      </c>
      <c r="N409" s="95" t="e">
        <f t="shared" si="704"/>
        <v>#REF!</v>
      </c>
      <c r="O409" s="93" t="str">
        <f t="shared" si="714"/>
        <v/>
      </c>
      <c r="P409" s="93" t="str">
        <f t="shared" si="715"/>
        <v/>
      </c>
      <c r="Q409" s="94" t="str">
        <f t="shared" si="716"/>
        <v/>
      </c>
      <c r="R409" s="96" t="str">
        <f t="shared" si="708"/>
        <v/>
      </c>
      <c r="S409" s="12" t="str">
        <f t="shared" si="690"/>
        <v>15.04.07</v>
      </c>
      <c r="X409" s="21"/>
      <c r="Y409" s="21"/>
      <c r="Z409" s="4"/>
      <c r="AA409" s="4"/>
      <c r="AB409" s="4"/>
      <c r="AC409" s="4"/>
      <c r="AD409" s="4"/>
      <c r="AE409" s="4"/>
      <c r="AF409" s="4"/>
      <c r="AG409" s="4"/>
      <c r="AH409" s="4"/>
      <c r="AI409" s="4"/>
      <c r="AJ409" s="4"/>
      <c r="AK409" s="4"/>
      <c r="AL409" s="4"/>
      <c r="AM409" s="4"/>
      <c r="AN409" s="4"/>
      <c r="AO409" s="4"/>
      <c r="AP409" s="4"/>
      <c r="AQ409" s="4"/>
      <c r="AR409" s="4"/>
      <c r="AS409" s="4"/>
      <c r="AT409" s="4"/>
      <c r="AU409" s="4"/>
      <c r="AV409" s="4"/>
      <c r="AW409" s="4"/>
      <c r="AX409" s="4"/>
      <c r="AY409" s="4"/>
      <c r="AZ409" s="4"/>
      <c r="BA409" s="4"/>
      <c r="BB409" s="4"/>
    </row>
    <row r="410" spans="1:54" ht="37.5">
      <c r="A410" s="159" t="s">
        <v>732</v>
      </c>
      <c r="B410" s="170" t="str">
        <f>IFERROR((VLOOKUP(D410,#REF!,7,0)),"")</f>
        <v/>
      </c>
      <c r="C410" s="170" t="str">
        <f>IFERROR((VLOOKUP(D410,#REF!,8,0)),"")</f>
        <v/>
      </c>
      <c r="D410" s="90" t="s">
        <v>733</v>
      </c>
      <c r="E410" s="91" t="s">
        <v>74</v>
      </c>
      <c r="F410" s="92">
        <v>2</v>
      </c>
      <c r="G410" s="93" t="str">
        <f>IFERROR((VLOOKUP(D410,#REF!,9,0)),"")</f>
        <v/>
      </c>
      <c r="H410" s="93" t="str">
        <f>IFERROR((VLOOKUP(D410,#REF!,10,0)),"")</f>
        <v/>
      </c>
      <c r="I410" s="94" t="str">
        <f t="shared" ref="I410" si="733">IFERROR(TRUNC((H410+G410),2),"")</f>
        <v/>
      </c>
      <c r="J410" s="93" t="str">
        <f t="shared" ref="J410" si="734">IFERROR(TRUNC(G410+G410*M410,2),"")</f>
        <v/>
      </c>
      <c r="K410" s="93" t="str">
        <f t="shared" ref="K410" si="735">IFERROR(TRUNC(H410*(1+N410),2),"")</f>
        <v/>
      </c>
      <c r="L410" s="94" t="str">
        <f t="shared" ref="L410" si="736">IFERROR(TRUNC((K410+J410),2),"")</f>
        <v/>
      </c>
      <c r="M410" s="95" t="e">
        <f t="shared" si="703"/>
        <v>#REF!</v>
      </c>
      <c r="N410" s="95" t="e">
        <f t="shared" si="704"/>
        <v>#REF!</v>
      </c>
      <c r="O410" s="93" t="str">
        <f t="shared" ref="O410" si="737">IFERROR(TRUNC(J410*F410,2),"")</f>
        <v/>
      </c>
      <c r="P410" s="93" t="str">
        <f t="shared" ref="P410" si="738">IFERROR(TRUNC(K410*F410,2),"")</f>
        <v/>
      </c>
      <c r="Q410" s="94" t="str">
        <f t="shared" ref="Q410" si="739">IFERROR(TRUNC((O410+P410),2),"")</f>
        <v/>
      </c>
      <c r="R410" s="96" t="str">
        <f t="shared" si="708"/>
        <v/>
      </c>
      <c r="S410" s="12" t="str">
        <f t="shared" ref="S410" si="740">+A410</f>
        <v>15.04.08</v>
      </c>
      <c r="X410" s="21"/>
      <c r="Y410" s="21"/>
      <c r="Z410" s="4"/>
      <c r="AA410" s="4"/>
      <c r="AB410" s="4"/>
      <c r="AC410" s="4"/>
      <c r="AD410" s="4"/>
      <c r="AE410" s="4"/>
      <c r="AF410" s="4"/>
      <c r="AG410" s="4"/>
      <c r="AH410" s="4"/>
      <c r="AI410" s="4"/>
      <c r="AJ410" s="4"/>
      <c r="AK410" s="4"/>
      <c r="AL410" s="4"/>
      <c r="AM410" s="4"/>
      <c r="AN410" s="4"/>
      <c r="AO410" s="4"/>
      <c r="AP410" s="4"/>
      <c r="AQ410" s="4"/>
      <c r="AR410" s="4"/>
      <c r="AS410" s="4"/>
      <c r="AT410" s="4"/>
      <c r="AU410" s="4"/>
      <c r="AV410" s="4"/>
      <c r="AW410" s="4"/>
      <c r="AX410" s="4"/>
      <c r="AY410" s="4"/>
      <c r="AZ410" s="4"/>
      <c r="BA410" s="4"/>
      <c r="BB410" s="4"/>
    </row>
    <row r="411" spans="1:54" ht="50.1">
      <c r="A411" s="159" t="s">
        <v>734</v>
      </c>
      <c r="B411" s="170" t="str">
        <f>IFERROR((VLOOKUP(D411,#REF!,7,0)),"")</f>
        <v/>
      </c>
      <c r="C411" s="170" t="str">
        <f>IFERROR((VLOOKUP(D411,#REF!,8,0)),"")</f>
        <v/>
      </c>
      <c r="D411" s="90" t="s">
        <v>735</v>
      </c>
      <c r="E411" s="91" t="s">
        <v>74</v>
      </c>
      <c r="F411" s="92">
        <v>22</v>
      </c>
      <c r="G411" s="93" t="str">
        <f>IFERROR((VLOOKUP(D411,#REF!,9,0)),"")</f>
        <v/>
      </c>
      <c r="H411" s="93" t="str">
        <f>IFERROR((VLOOKUP(D411,#REF!,10,0)),"")</f>
        <v/>
      </c>
      <c r="I411" s="94" t="str">
        <f t="shared" si="710"/>
        <v/>
      </c>
      <c r="J411" s="93" t="str">
        <f t="shared" si="711"/>
        <v/>
      </c>
      <c r="K411" s="93" t="str">
        <f t="shared" si="712"/>
        <v/>
      </c>
      <c r="L411" s="94" t="str">
        <f t="shared" si="713"/>
        <v/>
      </c>
      <c r="M411" s="95" t="e">
        <f t="shared" si="703"/>
        <v>#REF!</v>
      </c>
      <c r="N411" s="95" t="e">
        <f t="shared" si="704"/>
        <v>#REF!</v>
      </c>
      <c r="O411" s="93" t="str">
        <f t="shared" si="714"/>
        <v/>
      </c>
      <c r="P411" s="93" t="str">
        <f t="shared" si="715"/>
        <v/>
      </c>
      <c r="Q411" s="94" t="str">
        <f t="shared" si="716"/>
        <v/>
      </c>
      <c r="R411" s="96" t="str">
        <f t="shared" si="708"/>
        <v/>
      </c>
      <c r="S411" s="12" t="str">
        <f t="shared" si="690"/>
        <v>15.04.09</v>
      </c>
      <c r="X411" s="21"/>
      <c r="Y411" s="21"/>
      <c r="Z411" s="4"/>
      <c r="AA411" s="4"/>
      <c r="AB411" s="4"/>
      <c r="AC411" s="4"/>
      <c r="AD411" s="4"/>
      <c r="AE411" s="4"/>
      <c r="AF411" s="4"/>
      <c r="AG411" s="4"/>
      <c r="AH411" s="4"/>
      <c r="AI411" s="4"/>
      <c r="AJ411" s="4"/>
      <c r="AK411" s="4"/>
      <c r="AL411" s="4"/>
      <c r="AM411" s="4"/>
      <c r="AN411" s="4"/>
      <c r="AO411" s="4"/>
      <c r="AP411" s="4"/>
      <c r="AQ411" s="4"/>
      <c r="AR411" s="4"/>
      <c r="AS411" s="4"/>
      <c r="AT411" s="4"/>
      <c r="AU411" s="4"/>
      <c r="AV411" s="4"/>
      <c r="AW411" s="4"/>
      <c r="AX411" s="4"/>
      <c r="AY411" s="4"/>
      <c r="AZ411" s="4"/>
      <c r="BA411" s="4"/>
      <c r="BB411" s="4"/>
    </row>
    <row r="412" spans="1:54" ht="62.45">
      <c r="A412" s="159" t="s">
        <v>736</v>
      </c>
      <c r="B412" s="170" t="str">
        <f>IFERROR((VLOOKUP(D412,#REF!,7,0)),"")</f>
        <v/>
      </c>
      <c r="C412" s="170" t="str">
        <f>IFERROR((VLOOKUP(D412,#REF!,8,0)),"")</f>
        <v/>
      </c>
      <c r="D412" s="90" t="s">
        <v>737</v>
      </c>
      <c r="E412" s="91" t="s">
        <v>74</v>
      </c>
      <c r="F412" s="92">
        <v>31</v>
      </c>
      <c r="G412" s="93" t="str">
        <f>IFERROR((VLOOKUP(D412,#REF!,9,0)),"")</f>
        <v/>
      </c>
      <c r="H412" s="93" t="str">
        <f>IFERROR((VLOOKUP(D412,#REF!,10,0)),"")</f>
        <v/>
      </c>
      <c r="I412" s="94" t="str">
        <f t="shared" si="710"/>
        <v/>
      </c>
      <c r="J412" s="93" t="str">
        <f t="shared" si="711"/>
        <v/>
      </c>
      <c r="K412" s="93" t="str">
        <f t="shared" si="712"/>
        <v/>
      </c>
      <c r="L412" s="94" t="str">
        <f t="shared" si="713"/>
        <v/>
      </c>
      <c r="M412" s="95" t="e">
        <f t="shared" si="703"/>
        <v>#REF!</v>
      </c>
      <c r="N412" s="95" t="e">
        <f t="shared" si="704"/>
        <v>#REF!</v>
      </c>
      <c r="O412" s="93" t="str">
        <f t="shared" si="714"/>
        <v/>
      </c>
      <c r="P412" s="93" t="str">
        <f t="shared" si="715"/>
        <v/>
      </c>
      <c r="Q412" s="94" t="str">
        <f t="shared" si="716"/>
        <v/>
      </c>
      <c r="R412" s="96" t="str">
        <f t="shared" si="708"/>
        <v/>
      </c>
      <c r="S412" s="12" t="str">
        <f t="shared" si="690"/>
        <v>15.04.10</v>
      </c>
      <c r="X412" s="21"/>
      <c r="Y412" s="21"/>
      <c r="Z412" s="4"/>
      <c r="AA412" s="4"/>
      <c r="AB412" s="4"/>
      <c r="AC412" s="4"/>
      <c r="AD412" s="4"/>
      <c r="AE412" s="4"/>
      <c r="AF412" s="4"/>
      <c r="AG412" s="4"/>
      <c r="AH412" s="4"/>
      <c r="AI412" s="4"/>
      <c r="AJ412" s="4"/>
      <c r="AK412" s="4"/>
      <c r="AL412" s="4"/>
      <c r="AM412" s="4"/>
      <c r="AN412" s="4"/>
      <c r="AO412" s="4"/>
      <c r="AP412" s="4"/>
      <c r="AQ412" s="4"/>
      <c r="AR412" s="4"/>
      <c r="AS412" s="4"/>
      <c r="AT412" s="4"/>
      <c r="AU412" s="4"/>
      <c r="AV412" s="4"/>
      <c r="AW412" s="4"/>
      <c r="AX412" s="4"/>
      <c r="AY412" s="4"/>
      <c r="AZ412" s="4"/>
      <c r="BA412" s="4"/>
      <c r="BB412" s="4"/>
    </row>
    <row r="413" spans="1:54" ht="62.45">
      <c r="A413" s="159" t="s">
        <v>738</v>
      </c>
      <c r="B413" s="170" t="str">
        <f>IFERROR((VLOOKUP(D413,#REF!,7,0)),"")</f>
        <v/>
      </c>
      <c r="C413" s="170" t="str">
        <f>IFERROR((VLOOKUP(D413,#REF!,8,0)),"")</f>
        <v/>
      </c>
      <c r="D413" s="90" t="s">
        <v>739</v>
      </c>
      <c r="E413" s="91" t="s">
        <v>74</v>
      </c>
      <c r="F413" s="92">
        <v>24</v>
      </c>
      <c r="G413" s="93" t="str">
        <f>IFERROR((VLOOKUP(D413,#REF!,9,0)),"")</f>
        <v/>
      </c>
      <c r="H413" s="93" t="str">
        <f>IFERROR((VLOOKUP(D413,#REF!,10,0)),"")</f>
        <v/>
      </c>
      <c r="I413" s="94" t="str">
        <f t="shared" si="710"/>
        <v/>
      </c>
      <c r="J413" s="93" t="str">
        <f t="shared" si="711"/>
        <v/>
      </c>
      <c r="K413" s="93" t="str">
        <f t="shared" si="712"/>
        <v/>
      </c>
      <c r="L413" s="94" t="str">
        <f t="shared" si="713"/>
        <v/>
      </c>
      <c r="M413" s="95" t="e">
        <f t="shared" si="703"/>
        <v>#REF!</v>
      </c>
      <c r="N413" s="95" t="e">
        <f t="shared" si="704"/>
        <v>#REF!</v>
      </c>
      <c r="O413" s="93" t="str">
        <f t="shared" si="714"/>
        <v/>
      </c>
      <c r="P413" s="93" t="str">
        <f t="shared" si="715"/>
        <v/>
      </c>
      <c r="Q413" s="94" t="str">
        <f t="shared" si="716"/>
        <v/>
      </c>
      <c r="R413" s="96" t="str">
        <f t="shared" si="708"/>
        <v/>
      </c>
      <c r="S413" s="12" t="str">
        <f t="shared" ref="S413" si="741">+A413</f>
        <v>15.04.11</v>
      </c>
      <c r="X413" s="21"/>
      <c r="Y413" s="21"/>
      <c r="Z413" s="4"/>
      <c r="AA413" s="4"/>
      <c r="AB413" s="4"/>
      <c r="AC413" s="4"/>
      <c r="AD413" s="4"/>
      <c r="AE413" s="4"/>
      <c r="AF413" s="4"/>
      <c r="AG413" s="4"/>
      <c r="AH413" s="4"/>
      <c r="AI413" s="4"/>
      <c r="AJ413" s="4"/>
      <c r="AK413" s="4"/>
      <c r="AL413" s="4"/>
      <c r="AM413" s="4"/>
      <c r="AN413" s="4"/>
      <c r="AO413" s="4"/>
      <c r="AP413" s="4"/>
      <c r="AQ413" s="4"/>
      <c r="AR413" s="4"/>
      <c r="AS413" s="4"/>
      <c r="AT413" s="4"/>
      <c r="AU413" s="4"/>
      <c r="AV413" s="4"/>
      <c r="AW413" s="4"/>
      <c r="AX413" s="4"/>
      <c r="AY413" s="4"/>
      <c r="AZ413" s="4"/>
      <c r="BA413" s="4"/>
      <c r="BB413" s="4"/>
    </row>
    <row r="414" spans="1:54" ht="75">
      <c r="A414" s="159" t="s">
        <v>740</v>
      </c>
      <c r="B414" s="170" t="str">
        <f>IFERROR((VLOOKUP(D414,#REF!,7,0)),"")</f>
        <v/>
      </c>
      <c r="C414" s="170" t="str">
        <f>IFERROR((VLOOKUP(D414,#REF!,8,0)),"")</f>
        <v/>
      </c>
      <c r="D414" s="90" t="s">
        <v>741</v>
      </c>
      <c r="E414" s="91" t="s">
        <v>74</v>
      </c>
      <c r="F414" s="92">
        <v>1</v>
      </c>
      <c r="G414" s="93" t="str">
        <f>IFERROR((VLOOKUP(D414,#REF!,9,0)),"")</f>
        <v/>
      </c>
      <c r="H414" s="93" t="str">
        <f>IFERROR((VLOOKUP(D414,#REF!,10,0)),"")</f>
        <v/>
      </c>
      <c r="I414" s="94" t="str">
        <f t="shared" si="710"/>
        <v/>
      </c>
      <c r="J414" s="93" t="str">
        <f t="shared" si="711"/>
        <v/>
      </c>
      <c r="K414" s="93" t="str">
        <f t="shared" si="712"/>
        <v/>
      </c>
      <c r="L414" s="94" t="str">
        <f t="shared" si="713"/>
        <v/>
      </c>
      <c r="M414" s="95" t="e">
        <f t="shared" si="703"/>
        <v>#REF!</v>
      </c>
      <c r="N414" s="95" t="e">
        <f t="shared" si="704"/>
        <v>#REF!</v>
      </c>
      <c r="O414" s="93" t="str">
        <f t="shared" si="714"/>
        <v/>
      </c>
      <c r="P414" s="93" t="str">
        <f t="shared" si="715"/>
        <v/>
      </c>
      <c r="Q414" s="94" t="str">
        <f t="shared" si="716"/>
        <v/>
      </c>
      <c r="R414" s="96" t="str">
        <f t="shared" si="708"/>
        <v/>
      </c>
      <c r="S414" s="12" t="str">
        <f>+A414</f>
        <v>15.04.12</v>
      </c>
      <c r="X414" s="21"/>
      <c r="Y414" s="21"/>
      <c r="Z414" s="4"/>
      <c r="AA414" s="4"/>
      <c r="AB414" s="4"/>
      <c r="AC414" s="4"/>
      <c r="AD414" s="4"/>
      <c r="AE414" s="4"/>
      <c r="AF414" s="4"/>
      <c r="AG414" s="4"/>
      <c r="AH414" s="4"/>
      <c r="AI414" s="4"/>
      <c r="AJ414" s="4"/>
      <c r="AK414" s="4"/>
      <c r="AL414" s="4"/>
      <c r="AM414" s="4"/>
      <c r="AN414" s="4"/>
      <c r="AO414" s="4"/>
      <c r="AP414" s="4"/>
      <c r="AQ414" s="4"/>
      <c r="AR414" s="4"/>
      <c r="AS414" s="4"/>
      <c r="AT414" s="4"/>
      <c r="AU414" s="4"/>
      <c r="AV414" s="4"/>
      <c r="AW414" s="4"/>
      <c r="AX414" s="4"/>
      <c r="AY414" s="4"/>
      <c r="AZ414" s="4"/>
      <c r="BA414" s="4"/>
      <c r="BB414" s="4"/>
    </row>
    <row r="415" spans="1:54" ht="112.5">
      <c r="A415" s="159" t="s">
        <v>742</v>
      </c>
      <c r="B415" s="170" t="str">
        <f>IFERROR((VLOOKUP(D415,#REF!,7,0)),"")</f>
        <v/>
      </c>
      <c r="C415" s="170" t="str">
        <f>IFERROR((VLOOKUP(D415,#REF!,8,0)),"")</f>
        <v/>
      </c>
      <c r="D415" s="90" t="s">
        <v>743</v>
      </c>
      <c r="E415" s="91" t="s">
        <v>74</v>
      </c>
      <c r="F415" s="92">
        <v>1</v>
      </c>
      <c r="G415" s="93" t="str">
        <f>IFERROR((VLOOKUP(D415,#REF!,9,0)),"")</f>
        <v/>
      </c>
      <c r="H415" s="93" t="str">
        <f>IFERROR((VLOOKUP(D415,#REF!,10,0)),"")</f>
        <v/>
      </c>
      <c r="I415" s="94" t="str">
        <f t="shared" si="710"/>
        <v/>
      </c>
      <c r="J415" s="93" t="str">
        <f t="shared" si="711"/>
        <v/>
      </c>
      <c r="K415" s="93" t="str">
        <f t="shared" si="712"/>
        <v/>
      </c>
      <c r="L415" s="94" t="str">
        <f t="shared" si="713"/>
        <v/>
      </c>
      <c r="M415" s="95" t="e">
        <f t="shared" si="703"/>
        <v>#REF!</v>
      </c>
      <c r="N415" s="95" t="e">
        <f t="shared" si="704"/>
        <v>#REF!</v>
      </c>
      <c r="O415" s="93" t="str">
        <f t="shared" si="714"/>
        <v/>
      </c>
      <c r="P415" s="93" t="str">
        <f t="shared" si="715"/>
        <v/>
      </c>
      <c r="Q415" s="94" t="str">
        <f t="shared" si="716"/>
        <v/>
      </c>
      <c r="R415" s="96" t="str">
        <f t="shared" si="708"/>
        <v/>
      </c>
      <c r="S415" s="12" t="str">
        <f>+A415</f>
        <v>15.04.13</v>
      </c>
      <c r="X415" s="21"/>
      <c r="Y415" s="21"/>
      <c r="Z415" s="4"/>
      <c r="AA415" s="4"/>
      <c r="AB415" s="4"/>
      <c r="AC415" s="4"/>
      <c r="AD415" s="4"/>
      <c r="AE415" s="4"/>
      <c r="AF415" s="4"/>
      <c r="AG415" s="4"/>
      <c r="AH415" s="4"/>
      <c r="AI415" s="4"/>
      <c r="AJ415" s="4"/>
      <c r="AK415" s="4"/>
      <c r="AL415" s="4"/>
      <c r="AM415" s="4"/>
      <c r="AN415" s="4"/>
      <c r="AO415" s="4"/>
      <c r="AP415" s="4"/>
      <c r="AQ415" s="4"/>
      <c r="AR415" s="4"/>
      <c r="AS415" s="4"/>
      <c r="AT415" s="4"/>
      <c r="AU415" s="4"/>
      <c r="AV415" s="4"/>
      <c r="AW415" s="4"/>
      <c r="AX415" s="4"/>
      <c r="AY415" s="4"/>
      <c r="AZ415" s="4"/>
      <c r="BA415" s="4"/>
      <c r="BB415" s="4"/>
    </row>
    <row r="416" spans="1:54" ht="50.1">
      <c r="A416" s="159" t="s">
        <v>744</v>
      </c>
      <c r="B416" s="170" t="str">
        <f>IFERROR((VLOOKUP(D416,#REF!,7,0)),"")</f>
        <v/>
      </c>
      <c r="C416" s="170" t="str">
        <f>IFERROR((VLOOKUP(D416,#REF!,8,0)),"")</f>
        <v/>
      </c>
      <c r="D416" s="90" t="s">
        <v>745</v>
      </c>
      <c r="E416" s="91" t="s">
        <v>74</v>
      </c>
      <c r="F416" s="92">
        <v>1</v>
      </c>
      <c r="G416" s="93" t="str">
        <f>IFERROR((VLOOKUP(D416,#REF!,9,0)),"")</f>
        <v/>
      </c>
      <c r="H416" s="93" t="str">
        <f>IFERROR((VLOOKUP(D416,#REF!,10,0)),"")</f>
        <v/>
      </c>
      <c r="I416" s="94" t="str">
        <f t="shared" si="710"/>
        <v/>
      </c>
      <c r="J416" s="93" t="str">
        <f t="shared" si="711"/>
        <v/>
      </c>
      <c r="K416" s="93" t="str">
        <f t="shared" si="712"/>
        <v/>
      </c>
      <c r="L416" s="94" t="str">
        <f t="shared" si="713"/>
        <v/>
      </c>
      <c r="M416" s="95" t="e">
        <f t="shared" si="703"/>
        <v>#REF!</v>
      </c>
      <c r="N416" s="95" t="e">
        <f t="shared" si="704"/>
        <v>#REF!</v>
      </c>
      <c r="O416" s="93" t="str">
        <f t="shared" si="714"/>
        <v/>
      </c>
      <c r="P416" s="93" t="str">
        <f t="shared" si="715"/>
        <v/>
      </c>
      <c r="Q416" s="94" t="str">
        <f t="shared" si="716"/>
        <v/>
      </c>
      <c r="R416" s="96" t="str">
        <f t="shared" si="708"/>
        <v/>
      </c>
      <c r="S416" s="12" t="str">
        <f>+A416</f>
        <v>15.04.14</v>
      </c>
      <c r="X416" s="21"/>
      <c r="Y416" s="21"/>
      <c r="Z416" s="4"/>
      <c r="AA416" s="4"/>
      <c r="AB416" s="4"/>
      <c r="AC416" s="4"/>
      <c r="AD416" s="4"/>
      <c r="AE416" s="4"/>
      <c r="AF416" s="4"/>
      <c r="AG416" s="4"/>
      <c r="AH416" s="4"/>
      <c r="AI416" s="4"/>
      <c r="AJ416" s="4"/>
      <c r="AK416" s="4"/>
      <c r="AL416" s="4"/>
      <c r="AM416" s="4"/>
      <c r="AN416" s="4"/>
      <c r="AO416" s="4"/>
      <c r="AP416" s="4"/>
      <c r="AQ416" s="4"/>
      <c r="AR416" s="4"/>
      <c r="AS416" s="4"/>
      <c r="AT416" s="4"/>
      <c r="AU416" s="4"/>
      <c r="AV416" s="4"/>
      <c r="AW416" s="4"/>
      <c r="AX416" s="4"/>
      <c r="AY416" s="4"/>
      <c r="AZ416" s="4"/>
      <c r="BA416" s="4"/>
      <c r="BB416" s="4"/>
    </row>
    <row r="417" spans="1:54" ht="12.95">
      <c r="A417" s="158" t="s">
        <v>746</v>
      </c>
      <c r="B417" s="169"/>
      <c r="C417" s="169"/>
      <c r="D417" s="97" t="s">
        <v>747</v>
      </c>
      <c r="E417" s="97"/>
      <c r="F417" s="98"/>
      <c r="G417" s="97"/>
      <c r="H417" s="97"/>
      <c r="I417" s="97"/>
      <c r="J417" s="97"/>
      <c r="K417" s="97"/>
      <c r="L417" s="97"/>
      <c r="M417" s="99"/>
      <c r="N417" s="99"/>
      <c r="O417" s="97"/>
      <c r="P417" s="97"/>
      <c r="Q417" s="97"/>
      <c r="R417" s="100"/>
      <c r="S417" s="12" t="str">
        <f t="shared" si="624"/>
        <v>15.05</v>
      </c>
      <c r="X417" s="21"/>
      <c r="Y417" s="21"/>
      <c r="Z417" s="4"/>
      <c r="AA417" s="4"/>
      <c r="AB417" s="4"/>
      <c r="AC417" s="4"/>
      <c r="AD417" s="4"/>
      <c r="AE417" s="4"/>
      <c r="AF417" s="4"/>
      <c r="AG417" s="4"/>
      <c r="AH417" s="4"/>
      <c r="AI417" s="4"/>
      <c r="AJ417" s="4"/>
      <c r="AK417" s="4"/>
      <c r="AL417" s="4"/>
      <c r="AM417" s="4"/>
      <c r="AN417" s="4"/>
      <c r="AO417" s="4"/>
      <c r="AP417" s="4"/>
      <c r="AQ417" s="4"/>
      <c r="AR417" s="4"/>
      <c r="AS417" s="4"/>
      <c r="AT417" s="4"/>
      <c r="AU417" s="4"/>
      <c r="AV417" s="4"/>
      <c r="AW417" s="4"/>
      <c r="AX417" s="4"/>
      <c r="AY417" s="4"/>
      <c r="AZ417" s="4"/>
      <c r="BA417" s="4"/>
      <c r="BB417" s="4"/>
    </row>
    <row r="418" spans="1:54" ht="62.45">
      <c r="A418" s="159" t="s">
        <v>748</v>
      </c>
      <c r="B418" s="170" t="str">
        <f>IFERROR((VLOOKUP(D418,#REF!,7,0)),"")</f>
        <v/>
      </c>
      <c r="C418" s="170" t="str">
        <f>IFERROR((VLOOKUP(D418,#REF!,8,0)),"")</f>
        <v/>
      </c>
      <c r="D418" s="90" t="s">
        <v>749</v>
      </c>
      <c r="E418" s="91" t="s">
        <v>74</v>
      </c>
      <c r="F418" s="92">
        <v>11</v>
      </c>
      <c r="G418" s="93" t="str">
        <f>IFERROR((VLOOKUP(D418,#REF!,9,0)),"")</f>
        <v/>
      </c>
      <c r="H418" s="93" t="str">
        <f>IFERROR((VLOOKUP(D418,#REF!,10,0)),"")</f>
        <v/>
      </c>
      <c r="I418" s="94" t="str">
        <f t="shared" ref="I418:I428" si="742">IFERROR(TRUNC((H418+G418),2),"")</f>
        <v/>
      </c>
      <c r="J418" s="93" t="str">
        <f t="shared" ref="J418:J428" si="743">IFERROR(TRUNC(G418+G418*M418,2),"")</f>
        <v/>
      </c>
      <c r="K418" s="93" t="str">
        <f t="shared" ref="K418:K428" si="744">IFERROR(TRUNC(H418*(1+N418),2),"")</f>
        <v/>
      </c>
      <c r="L418" s="94" t="str">
        <f t="shared" ref="L418:L428" si="745">IFERROR(TRUNC((K418+J418),2),"")</f>
        <v/>
      </c>
      <c r="M418" s="95" t="e">
        <f t="shared" ref="M418:M429" si="746">$X$9</f>
        <v>#REF!</v>
      </c>
      <c r="N418" s="95" t="e">
        <f t="shared" ref="N418:N429" si="747">$X$10</f>
        <v>#REF!</v>
      </c>
      <c r="O418" s="93" t="str">
        <f t="shared" ref="O418:O428" si="748">IFERROR(TRUNC(J418*F418,2),"")</f>
        <v/>
      </c>
      <c r="P418" s="93" t="str">
        <f t="shared" ref="P418:P428" si="749">IFERROR(TRUNC(K418*F418,2),"")</f>
        <v/>
      </c>
      <c r="Q418" s="94" t="str">
        <f t="shared" ref="Q418:Q428" si="750">IFERROR(TRUNC((O418+P418),2),"")</f>
        <v/>
      </c>
      <c r="R418" s="96" t="str">
        <f t="shared" ref="R418:R429" si="751">IFERROR((Q418/$Q$593),"")</f>
        <v/>
      </c>
      <c r="S418" s="12" t="str">
        <f t="shared" si="624"/>
        <v>15.05.01</v>
      </c>
      <c r="X418" s="21"/>
      <c r="Y418" s="21"/>
      <c r="Z418" s="4"/>
      <c r="AA418" s="4"/>
      <c r="AB418" s="4"/>
      <c r="AC418" s="4"/>
      <c r="AD418" s="4"/>
      <c r="AE418" s="4"/>
      <c r="AF418" s="4"/>
      <c r="AG418" s="4"/>
      <c r="AH418" s="4"/>
      <c r="AI418" s="4"/>
      <c r="AJ418" s="4"/>
      <c r="AK418" s="4"/>
      <c r="AL418" s="4"/>
      <c r="AM418" s="4"/>
      <c r="AN418" s="4"/>
      <c r="AO418" s="4"/>
      <c r="AP418" s="4"/>
      <c r="AQ418" s="4"/>
      <c r="AR418" s="4"/>
      <c r="AS418" s="4"/>
      <c r="AT418" s="4"/>
      <c r="AU418" s="4"/>
      <c r="AV418" s="4"/>
      <c r="AW418" s="4"/>
      <c r="AX418" s="4"/>
      <c r="AY418" s="4"/>
      <c r="AZ418" s="4"/>
      <c r="BA418" s="4"/>
      <c r="BB418" s="4"/>
    </row>
    <row r="419" spans="1:54" ht="62.45">
      <c r="A419" s="159" t="s">
        <v>750</v>
      </c>
      <c r="B419" s="170" t="str">
        <f>IFERROR((VLOOKUP(D419,#REF!,7,0)),"")</f>
        <v/>
      </c>
      <c r="C419" s="170" t="str">
        <f>IFERROR((VLOOKUP(D419,#REF!,8,0)),"")</f>
        <v/>
      </c>
      <c r="D419" s="90" t="s">
        <v>751</v>
      </c>
      <c r="E419" s="91" t="s">
        <v>74</v>
      </c>
      <c r="F419" s="92">
        <v>14</v>
      </c>
      <c r="G419" s="93" t="str">
        <f>IFERROR((VLOOKUP(D419,#REF!,9,0)),"")</f>
        <v/>
      </c>
      <c r="H419" s="93" t="str">
        <f>IFERROR((VLOOKUP(D419,#REF!,10,0)),"")</f>
        <v/>
      </c>
      <c r="I419" s="94" t="str">
        <f t="shared" si="742"/>
        <v/>
      </c>
      <c r="J419" s="93" t="str">
        <f t="shared" si="743"/>
        <v/>
      </c>
      <c r="K419" s="93" t="str">
        <f t="shared" si="744"/>
        <v/>
      </c>
      <c r="L419" s="94" t="str">
        <f t="shared" si="745"/>
        <v/>
      </c>
      <c r="M419" s="95" t="e">
        <f t="shared" si="746"/>
        <v>#REF!</v>
      </c>
      <c r="N419" s="95" t="e">
        <f t="shared" si="747"/>
        <v>#REF!</v>
      </c>
      <c r="O419" s="93" t="str">
        <f t="shared" si="748"/>
        <v/>
      </c>
      <c r="P419" s="93" t="str">
        <f t="shared" si="749"/>
        <v/>
      </c>
      <c r="Q419" s="94" t="str">
        <f t="shared" si="750"/>
        <v/>
      </c>
      <c r="R419" s="96" t="str">
        <f t="shared" si="751"/>
        <v/>
      </c>
      <c r="S419" s="12" t="str">
        <f t="shared" si="624"/>
        <v>15.05.02</v>
      </c>
      <c r="X419" s="21"/>
      <c r="Y419" s="21"/>
      <c r="Z419" s="4"/>
      <c r="AA419" s="4"/>
      <c r="AB419" s="4"/>
      <c r="AC419" s="4"/>
      <c r="AD419" s="4"/>
      <c r="AE419" s="4"/>
      <c r="AF419" s="4"/>
      <c r="AG419" s="4"/>
      <c r="AH419" s="4"/>
      <c r="AI419" s="4"/>
      <c r="AJ419" s="4"/>
      <c r="AK419" s="4"/>
      <c r="AL419" s="4"/>
      <c r="AM419" s="4"/>
      <c r="AN419" s="4"/>
      <c r="AO419" s="4"/>
      <c r="AP419" s="4"/>
      <c r="AQ419" s="4"/>
      <c r="AR419" s="4"/>
      <c r="AS419" s="4"/>
      <c r="AT419" s="4"/>
      <c r="AU419" s="4"/>
      <c r="AV419" s="4"/>
      <c r="AW419" s="4"/>
      <c r="AX419" s="4"/>
      <c r="AY419" s="4"/>
      <c r="AZ419" s="4"/>
      <c r="BA419" s="4"/>
      <c r="BB419" s="4"/>
    </row>
    <row r="420" spans="1:54" ht="62.45">
      <c r="A420" s="159" t="s">
        <v>752</v>
      </c>
      <c r="B420" s="170" t="str">
        <f>IFERROR((VLOOKUP(D420,#REF!,7,0)),"")</f>
        <v/>
      </c>
      <c r="C420" s="170" t="str">
        <f>IFERROR((VLOOKUP(D420,#REF!,8,0)),"")</f>
        <v/>
      </c>
      <c r="D420" s="90" t="s">
        <v>753</v>
      </c>
      <c r="E420" s="91" t="s">
        <v>74</v>
      </c>
      <c r="F420" s="92">
        <v>4</v>
      </c>
      <c r="G420" s="93" t="str">
        <f>IFERROR((VLOOKUP(D420,#REF!,9,0)),"")</f>
        <v/>
      </c>
      <c r="H420" s="93" t="str">
        <f>IFERROR((VLOOKUP(D420,#REF!,10,0)),"")</f>
        <v/>
      </c>
      <c r="I420" s="94" t="str">
        <f t="shared" si="742"/>
        <v/>
      </c>
      <c r="J420" s="93" t="str">
        <f t="shared" si="743"/>
        <v/>
      </c>
      <c r="K420" s="93" t="str">
        <f t="shared" si="744"/>
        <v/>
      </c>
      <c r="L420" s="94" t="str">
        <f t="shared" si="745"/>
        <v/>
      </c>
      <c r="M420" s="95" t="e">
        <f t="shared" si="746"/>
        <v>#REF!</v>
      </c>
      <c r="N420" s="95" t="e">
        <f t="shared" si="747"/>
        <v>#REF!</v>
      </c>
      <c r="O420" s="93" t="str">
        <f t="shared" si="748"/>
        <v/>
      </c>
      <c r="P420" s="93" t="str">
        <f t="shared" si="749"/>
        <v/>
      </c>
      <c r="Q420" s="94" t="str">
        <f t="shared" si="750"/>
        <v/>
      </c>
      <c r="R420" s="96" t="str">
        <f t="shared" si="751"/>
        <v/>
      </c>
      <c r="S420" s="12" t="str">
        <f t="shared" ref="S420:S422" si="752">+A420</f>
        <v>15.05.03</v>
      </c>
      <c r="X420" s="21"/>
      <c r="Y420" s="21"/>
      <c r="Z420" s="4"/>
      <c r="AA420" s="4"/>
      <c r="AB420" s="4"/>
      <c r="AC420" s="4"/>
      <c r="AD420" s="4"/>
      <c r="AE420" s="4"/>
      <c r="AF420" s="4"/>
      <c r="AG420" s="4"/>
      <c r="AH420" s="4"/>
      <c r="AI420" s="4"/>
      <c r="AJ420" s="4"/>
      <c r="AK420" s="4"/>
      <c r="AL420" s="4"/>
      <c r="AM420" s="4"/>
      <c r="AN420" s="4"/>
      <c r="AO420" s="4"/>
      <c r="AP420" s="4"/>
      <c r="AQ420" s="4"/>
      <c r="AR420" s="4"/>
      <c r="AS420" s="4"/>
      <c r="AT420" s="4"/>
      <c r="AU420" s="4"/>
      <c r="AV420" s="4"/>
      <c r="AW420" s="4"/>
      <c r="AX420" s="4"/>
      <c r="AY420" s="4"/>
      <c r="AZ420" s="4"/>
      <c r="BA420" s="4"/>
      <c r="BB420" s="4"/>
    </row>
    <row r="421" spans="1:54" ht="62.45">
      <c r="A421" s="159" t="s">
        <v>754</v>
      </c>
      <c r="B421" s="170" t="str">
        <f>IFERROR((VLOOKUP(D421,#REF!,7,0)),"")</f>
        <v/>
      </c>
      <c r="C421" s="170" t="str">
        <f>IFERROR((VLOOKUP(D421,#REF!,8,0)),"")</f>
        <v/>
      </c>
      <c r="D421" s="90" t="s">
        <v>755</v>
      </c>
      <c r="E421" s="91" t="s">
        <v>74</v>
      </c>
      <c r="F421" s="92">
        <v>1</v>
      </c>
      <c r="G421" s="93" t="str">
        <f>IFERROR((VLOOKUP(D421,#REF!,9,0)),"")</f>
        <v/>
      </c>
      <c r="H421" s="93" t="str">
        <f>IFERROR((VLOOKUP(D421,#REF!,10,0)),"")</f>
        <v/>
      </c>
      <c r="I421" s="94" t="str">
        <f t="shared" si="742"/>
        <v/>
      </c>
      <c r="J421" s="93" t="str">
        <f t="shared" si="743"/>
        <v/>
      </c>
      <c r="K421" s="93" t="str">
        <f t="shared" si="744"/>
        <v/>
      </c>
      <c r="L421" s="94" t="str">
        <f t="shared" si="745"/>
        <v/>
      </c>
      <c r="M421" s="95" t="e">
        <f t="shared" si="746"/>
        <v>#REF!</v>
      </c>
      <c r="N421" s="95" t="e">
        <f t="shared" si="747"/>
        <v>#REF!</v>
      </c>
      <c r="O421" s="93" t="str">
        <f t="shared" si="748"/>
        <v/>
      </c>
      <c r="P421" s="93" t="str">
        <f t="shared" si="749"/>
        <v/>
      </c>
      <c r="Q421" s="94" t="str">
        <f t="shared" si="750"/>
        <v/>
      </c>
      <c r="R421" s="96" t="str">
        <f t="shared" si="751"/>
        <v/>
      </c>
      <c r="S421" s="12" t="str">
        <f t="shared" si="752"/>
        <v>15.05.04</v>
      </c>
      <c r="X421" s="21"/>
      <c r="Y421" s="21"/>
      <c r="Z421" s="4"/>
      <c r="AA421" s="4"/>
      <c r="AB421" s="4"/>
      <c r="AC421" s="4"/>
      <c r="AD421" s="4"/>
      <c r="AE421" s="4"/>
      <c r="AF421" s="4"/>
      <c r="AG421" s="4"/>
      <c r="AH421" s="4"/>
      <c r="AI421" s="4"/>
      <c r="AJ421" s="4"/>
      <c r="AK421" s="4"/>
      <c r="AL421" s="4"/>
      <c r="AM421" s="4"/>
      <c r="AN421" s="4"/>
      <c r="AO421" s="4"/>
      <c r="AP421" s="4"/>
      <c r="AQ421" s="4"/>
      <c r="AR421" s="4"/>
      <c r="AS421" s="4"/>
      <c r="AT421" s="4"/>
      <c r="AU421" s="4"/>
      <c r="AV421" s="4"/>
      <c r="AW421" s="4"/>
      <c r="AX421" s="4"/>
      <c r="AY421" s="4"/>
      <c r="AZ421" s="4"/>
      <c r="BA421" s="4"/>
      <c r="BB421" s="4"/>
    </row>
    <row r="422" spans="1:54" ht="62.45">
      <c r="A422" s="159" t="s">
        <v>756</v>
      </c>
      <c r="B422" s="170" t="str">
        <f>IFERROR((VLOOKUP(D422,#REF!,7,0)),"")</f>
        <v/>
      </c>
      <c r="C422" s="170" t="str">
        <f>IFERROR((VLOOKUP(D422,#REF!,8,0)),"")</f>
        <v/>
      </c>
      <c r="D422" s="90" t="s">
        <v>757</v>
      </c>
      <c r="E422" s="91" t="s">
        <v>74</v>
      </c>
      <c r="F422" s="92">
        <v>35</v>
      </c>
      <c r="G422" s="93" t="str">
        <f>IFERROR((VLOOKUP(D422,#REF!,9,0)),"")</f>
        <v/>
      </c>
      <c r="H422" s="93" t="str">
        <f>IFERROR((VLOOKUP(D422,#REF!,10,0)),"")</f>
        <v/>
      </c>
      <c r="I422" s="94" t="str">
        <f t="shared" si="742"/>
        <v/>
      </c>
      <c r="J422" s="93" t="str">
        <f t="shared" si="743"/>
        <v/>
      </c>
      <c r="K422" s="93" t="str">
        <f t="shared" si="744"/>
        <v/>
      </c>
      <c r="L422" s="94" t="str">
        <f t="shared" si="745"/>
        <v/>
      </c>
      <c r="M422" s="95" t="e">
        <f t="shared" si="746"/>
        <v>#REF!</v>
      </c>
      <c r="N422" s="95" t="e">
        <f t="shared" si="747"/>
        <v>#REF!</v>
      </c>
      <c r="O422" s="93" t="str">
        <f t="shared" si="748"/>
        <v/>
      </c>
      <c r="P422" s="93" t="str">
        <f t="shared" si="749"/>
        <v/>
      </c>
      <c r="Q422" s="94" t="str">
        <f t="shared" si="750"/>
        <v/>
      </c>
      <c r="R422" s="96" t="str">
        <f t="shared" si="751"/>
        <v/>
      </c>
      <c r="S422" s="12" t="str">
        <f t="shared" si="752"/>
        <v>15.05.05</v>
      </c>
      <c r="X422" s="21"/>
      <c r="Y422" s="21"/>
      <c r="Z422" s="4"/>
      <c r="AA422" s="4"/>
      <c r="AB422" s="4"/>
      <c r="AC422" s="4"/>
      <c r="AD422" s="4"/>
      <c r="AE422" s="4"/>
      <c r="AF422" s="4"/>
      <c r="AG422" s="4"/>
      <c r="AH422" s="4"/>
      <c r="AI422" s="4"/>
      <c r="AJ422" s="4"/>
      <c r="AK422" s="4"/>
      <c r="AL422" s="4"/>
      <c r="AM422" s="4"/>
      <c r="AN422" s="4"/>
      <c r="AO422" s="4"/>
      <c r="AP422" s="4"/>
      <c r="AQ422" s="4"/>
      <c r="AR422" s="4"/>
      <c r="AS422" s="4"/>
      <c r="AT422" s="4"/>
      <c r="AU422" s="4"/>
      <c r="AV422" s="4"/>
      <c r="AW422" s="4"/>
      <c r="AX422" s="4"/>
      <c r="AY422" s="4"/>
      <c r="AZ422" s="4"/>
      <c r="BA422" s="4"/>
      <c r="BB422" s="4"/>
    </row>
    <row r="423" spans="1:54" ht="62.45">
      <c r="A423" s="159" t="s">
        <v>758</v>
      </c>
      <c r="B423" s="170" t="str">
        <f>IFERROR((VLOOKUP(D423,#REF!,7,0)),"")</f>
        <v/>
      </c>
      <c r="C423" s="170" t="str">
        <f>IFERROR((VLOOKUP(D423,#REF!,8,0)),"")</f>
        <v/>
      </c>
      <c r="D423" s="90" t="s">
        <v>759</v>
      </c>
      <c r="E423" s="91" t="s">
        <v>74</v>
      </c>
      <c r="F423" s="92">
        <v>2</v>
      </c>
      <c r="G423" s="93" t="str">
        <f>IFERROR((VLOOKUP(D423,#REF!,9,0)),"")</f>
        <v/>
      </c>
      <c r="H423" s="93" t="str">
        <f>IFERROR((VLOOKUP(D423,#REF!,10,0)),"")</f>
        <v/>
      </c>
      <c r="I423" s="94" t="str">
        <f t="shared" ref="I423" si="753">IFERROR(TRUNC((H423+G423),2),"")</f>
        <v/>
      </c>
      <c r="J423" s="93" t="str">
        <f t="shared" ref="J423" si="754">IFERROR(TRUNC(G423+G423*M423,2),"")</f>
        <v/>
      </c>
      <c r="K423" s="93" t="str">
        <f t="shared" ref="K423" si="755">IFERROR(TRUNC(H423*(1+N423),2),"")</f>
        <v/>
      </c>
      <c r="L423" s="94" t="str">
        <f t="shared" ref="L423" si="756">IFERROR(TRUNC((K423+J423),2),"")</f>
        <v/>
      </c>
      <c r="M423" s="95" t="e">
        <f t="shared" si="746"/>
        <v>#REF!</v>
      </c>
      <c r="N423" s="95" t="e">
        <f t="shared" si="747"/>
        <v>#REF!</v>
      </c>
      <c r="O423" s="93" t="str">
        <f t="shared" ref="O423" si="757">IFERROR(TRUNC(J423*F423,2),"")</f>
        <v/>
      </c>
      <c r="P423" s="93" t="str">
        <f t="shared" ref="P423" si="758">IFERROR(TRUNC(K423*F423,2),"")</f>
        <v/>
      </c>
      <c r="Q423" s="94" t="str">
        <f t="shared" ref="Q423" si="759">IFERROR(TRUNC((O423+P423),2),"")</f>
        <v/>
      </c>
      <c r="R423" s="96" t="str">
        <f t="shared" si="751"/>
        <v/>
      </c>
      <c r="S423" s="12" t="str">
        <f t="shared" ref="S423" si="760">+A423</f>
        <v>15.05.06</v>
      </c>
      <c r="X423" s="21"/>
      <c r="Y423" s="21"/>
      <c r="Z423" s="4"/>
      <c r="AA423" s="4"/>
      <c r="AB423" s="4"/>
      <c r="AC423" s="4"/>
      <c r="AD423" s="4"/>
      <c r="AE423" s="4"/>
      <c r="AF423" s="4"/>
      <c r="AG423" s="4"/>
      <c r="AH423" s="4"/>
      <c r="AI423" s="4"/>
      <c r="AJ423" s="4"/>
      <c r="AK423" s="4"/>
      <c r="AL423" s="4"/>
      <c r="AM423" s="4"/>
      <c r="AN423" s="4"/>
      <c r="AO423" s="4"/>
      <c r="AP423" s="4"/>
      <c r="AQ423" s="4"/>
      <c r="AR423" s="4"/>
      <c r="AS423" s="4"/>
      <c r="AT423" s="4"/>
      <c r="AU423" s="4"/>
      <c r="AV423" s="4"/>
      <c r="AW423" s="4"/>
      <c r="AX423" s="4"/>
      <c r="AY423" s="4"/>
      <c r="AZ423" s="4"/>
      <c r="BA423" s="4"/>
      <c r="BB423" s="4"/>
    </row>
    <row r="424" spans="1:54" ht="50.1">
      <c r="A424" s="159" t="s">
        <v>760</v>
      </c>
      <c r="B424" s="170" t="str">
        <f>IFERROR((VLOOKUP(D424,#REF!,7,0)),"")</f>
        <v/>
      </c>
      <c r="C424" s="170" t="str">
        <f>IFERROR((VLOOKUP(D424,#REF!,8,0)),"")</f>
        <v/>
      </c>
      <c r="D424" s="90" t="s">
        <v>761</v>
      </c>
      <c r="E424" s="91" t="s">
        <v>74</v>
      </c>
      <c r="F424" s="92">
        <v>8</v>
      </c>
      <c r="G424" s="93" t="str">
        <f>IFERROR((VLOOKUP(D424,#REF!,9,0)),"")</f>
        <v/>
      </c>
      <c r="H424" s="93" t="str">
        <f>IFERROR((VLOOKUP(D424,#REF!,10,0)),"")</f>
        <v/>
      </c>
      <c r="I424" s="94" t="str">
        <f t="shared" si="742"/>
        <v/>
      </c>
      <c r="J424" s="93" t="str">
        <f t="shared" si="743"/>
        <v/>
      </c>
      <c r="K424" s="93" t="str">
        <f t="shared" si="744"/>
        <v/>
      </c>
      <c r="L424" s="94" t="str">
        <f t="shared" si="745"/>
        <v/>
      </c>
      <c r="M424" s="95" t="e">
        <f t="shared" si="746"/>
        <v>#REF!</v>
      </c>
      <c r="N424" s="95" t="e">
        <f t="shared" si="747"/>
        <v>#REF!</v>
      </c>
      <c r="O424" s="93" t="str">
        <f t="shared" si="748"/>
        <v/>
      </c>
      <c r="P424" s="93" t="str">
        <f t="shared" si="749"/>
        <v/>
      </c>
      <c r="Q424" s="94" t="str">
        <f t="shared" si="750"/>
        <v/>
      </c>
      <c r="R424" s="96" t="str">
        <f t="shared" si="751"/>
        <v/>
      </c>
      <c r="S424" s="12" t="str">
        <f t="shared" ref="S424:S428" si="761">+A424</f>
        <v>15.05.07</v>
      </c>
      <c r="X424" s="21"/>
      <c r="Y424" s="21"/>
      <c r="Z424" s="4"/>
      <c r="AA424" s="4"/>
      <c r="AB424" s="4"/>
      <c r="AC424" s="4"/>
      <c r="AD424" s="4"/>
      <c r="AE424" s="4"/>
      <c r="AF424" s="4"/>
      <c r="AG424" s="4"/>
      <c r="AH424" s="4"/>
      <c r="AI424" s="4"/>
      <c r="AJ424" s="4"/>
      <c r="AK424" s="4"/>
      <c r="AL424" s="4"/>
      <c r="AM424" s="4"/>
      <c r="AN424" s="4"/>
      <c r="AO424" s="4"/>
      <c r="AP424" s="4"/>
      <c r="AQ424" s="4"/>
      <c r="AR424" s="4"/>
      <c r="AS424" s="4"/>
      <c r="AT424" s="4"/>
      <c r="AU424" s="4"/>
      <c r="AV424" s="4"/>
      <c r="AW424" s="4"/>
      <c r="AX424" s="4"/>
      <c r="AY424" s="4"/>
      <c r="AZ424" s="4"/>
      <c r="BA424" s="4"/>
      <c r="BB424" s="4"/>
    </row>
    <row r="425" spans="1:54" ht="37.5">
      <c r="A425" s="159" t="s">
        <v>762</v>
      </c>
      <c r="B425" s="170" t="str">
        <f>IFERROR((VLOOKUP(D425,#REF!,7,0)),"")</f>
        <v/>
      </c>
      <c r="C425" s="170" t="str">
        <f>IFERROR((VLOOKUP(D425,#REF!,8,0)),"")</f>
        <v/>
      </c>
      <c r="D425" s="90" t="s">
        <v>763</v>
      </c>
      <c r="E425" s="91" t="s">
        <v>74</v>
      </c>
      <c r="F425" s="92">
        <v>3</v>
      </c>
      <c r="G425" s="93" t="str">
        <f>IFERROR((VLOOKUP(D425,#REF!,9,0)),"")</f>
        <v/>
      </c>
      <c r="H425" s="93" t="str">
        <f>IFERROR((VLOOKUP(D425,#REF!,10,0)),"")</f>
        <v/>
      </c>
      <c r="I425" s="94" t="str">
        <f t="shared" si="742"/>
        <v/>
      </c>
      <c r="J425" s="93" t="str">
        <f t="shared" si="743"/>
        <v/>
      </c>
      <c r="K425" s="93" t="str">
        <f t="shared" si="744"/>
        <v/>
      </c>
      <c r="L425" s="94" t="str">
        <f t="shared" si="745"/>
        <v/>
      </c>
      <c r="M425" s="95" t="e">
        <f t="shared" si="746"/>
        <v>#REF!</v>
      </c>
      <c r="N425" s="95" t="e">
        <f t="shared" si="747"/>
        <v>#REF!</v>
      </c>
      <c r="O425" s="93" t="str">
        <f t="shared" si="748"/>
        <v/>
      </c>
      <c r="P425" s="93" t="str">
        <f t="shared" si="749"/>
        <v/>
      </c>
      <c r="Q425" s="94" t="str">
        <f t="shared" si="750"/>
        <v/>
      </c>
      <c r="R425" s="96" t="str">
        <f t="shared" si="751"/>
        <v/>
      </c>
      <c r="S425" s="12" t="str">
        <f t="shared" si="761"/>
        <v>15.05.08</v>
      </c>
      <c r="X425" s="21"/>
      <c r="Y425" s="21"/>
      <c r="Z425" s="4"/>
      <c r="AA425" s="4"/>
      <c r="AB425" s="4"/>
      <c r="AC425" s="4"/>
      <c r="AD425" s="4"/>
      <c r="AE425" s="4"/>
      <c r="AF425" s="4"/>
      <c r="AG425" s="4"/>
      <c r="AH425" s="4"/>
      <c r="AI425" s="4"/>
      <c r="AJ425" s="4"/>
      <c r="AK425" s="4"/>
      <c r="AL425" s="4"/>
      <c r="AM425" s="4"/>
      <c r="AN425" s="4"/>
      <c r="AO425" s="4"/>
      <c r="AP425" s="4"/>
      <c r="AQ425" s="4"/>
      <c r="AR425" s="4"/>
      <c r="AS425" s="4"/>
      <c r="AT425" s="4"/>
      <c r="AU425" s="4"/>
      <c r="AV425" s="4"/>
      <c r="AW425" s="4"/>
      <c r="AX425" s="4"/>
      <c r="AY425" s="4"/>
      <c r="AZ425" s="4"/>
      <c r="BA425" s="4"/>
      <c r="BB425" s="4"/>
    </row>
    <row r="426" spans="1:54" ht="50.1">
      <c r="A426" s="159" t="s">
        <v>764</v>
      </c>
      <c r="B426" s="170" t="str">
        <f>IFERROR((VLOOKUP(D426,#REF!,7,0)),"")</f>
        <v/>
      </c>
      <c r="C426" s="170" t="str">
        <f>IFERROR((VLOOKUP(D426,#REF!,8,0)),"")</f>
        <v/>
      </c>
      <c r="D426" s="90" t="s">
        <v>765</v>
      </c>
      <c r="E426" s="91" t="s">
        <v>74</v>
      </c>
      <c r="F426" s="92">
        <v>5</v>
      </c>
      <c r="G426" s="93" t="str">
        <f>IFERROR((VLOOKUP(D426,#REF!,9,0)),"")</f>
        <v/>
      </c>
      <c r="H426" s="93" t="str">
        <f>IFERROR((VLOOKUP(D426,#REF!,10,0)),"")</f>
        <v/>
      </c>
      <c r="I426" s="94" t="str">
        <f t="shared" ref="I426:I427" si="762">IFERROR(TRUNC((H426+G426),2),"")</f>
        <v/>
      </c>
      <c r="J426" s="93" t="str">
        <f t="shared" ref="J426:J427" si="763">IFERROR(TRUNC(G426+G426*M426,2),"")</f>
        <v/>
      </c>
      <c r="K426" s="93" t="str">
        <f t="shared" ref="K426:K427" si="764">IFERROR(TRUNC(H426*(1+N426),2),"")</f>
        <v/>
      </c>
      <c r="L426" s="94" t="str">
        <f t="shared" ref="L426:L427" si="765">IFERROR(TRUNC((K426+J426),2),"")</f>
        <v/>
      </c>
      <c r="M426" s="95" t="e">
        <f t="shared" si="746"/>
        <v>#REF!</v>
      </c>
      <c r="N426" s="95" t="e">
        <f t="shared" si="747"/>
        <v>#REF!</v>
      </c>
      <c r="O426" s="93" t="str">
        <f t="shared" ref="O426:O427" si="766">IFERROR(TRUNC(J426*F426,2),"")</f>
        <v/>
      </c>
      <c r="P426" s="93" t="str">
        <f t="shared" ref="P426:P427" si="767">IFERROR(TRUNC(K426*F426,2),"")</f>
        <v/>
      </c>
      <c r="Q426" s="94" t="str">
        <f t="shared" ref="Q426:Q427" si="768">IFERROR(TRUNC((O426+P426),2),"")</f>
        <v/>
      </c>
      <c r="R426" s="96" t="str">
        <f t="shared" si="751"/>
        <v/>
      </c>
      <c r="S426" s="12" t="str">
        <f t="shared" ref="S426:S427" si="769">+A426</f>
        <v>15.05.09</v>
      </c>
      <c r="X426" s="21"/>
      <c r="Y426" s="21"/>
      <c r="Z426" s="4"/>
      <c r="AA426" s="4"/>
      <c r="AB426" s="4"/>
      <c r="AC426" s="4"/>
      <c r="AD426" s="4"/>
      <c r="AE426" s="4"/>
      <c r="AF426" s="4"/>
      <c r="AG426" s="4"/>
      <c r="AH426" s="4"/>
      <c r="AI426" s="4"/>
      <c r="AJ426" s="4"/>
      <c r="AK426" s="4"/>
      <c r="AL426" s="4"/>
      <c r="AM426" s="4"/>
      <c r="AN426" s="4"/>
      <c r="AO426" s="4"/>
      <c r="AP426" s="4"/>
      <c r="AQ426" s="4"/>
      <c r="AR426" s="4"/>
      <c r="AS426" s="4"/>
      <c r="AT426" s="4"/>
      <c r="AU426" s="4"/>
      <c r="AV426" s="4"/>
      <c r="AW426" s="4"/>
      <c r="AX426" s="4"/>
      <c r="AY426" s="4"/>
      <c r="AZ426" s="4"/>
      <c r="BA426" s="4"/>
      <c r="BB426" s="4"/>
    </row>
    <row r="427" spans="1:54" ht="50.1">
      <c r="A427" s="159" t="s">
        <v>766</v>
      </c>
      <c r="B427" s="170" t="str">
        <f>IFERROR((VLOOKUP(D427,#REF!,7,0)),"")</f>
        <v/>
      </c>
      <c r="C427" s="170" t="str">
        <f>IFERROR((VLOOKUP(D427,#REF!,8,0)),"")</f>
        <v/>
      </c>
      <c r="D427" s="90" t="s">
        <v>767</v>
      </c>
      <c r="E427" s="91" t="s">
        <v>74</v>
      </c>
      <c r="F427" s="92">
        <v>3</v>
      </c>
      <c r="G427" s="93" t="str">
        <f>IFERROR((VLOOKUP(D427,#REF!,9,0)),"")</f>
        <v/>
      </c>
      <c r="H427" s="93" t="str">
        <f>IFERROR((VLOOKUP(D427,#REF!,10,0)),"")</f>
        <v/>
      </c>
      <c r="I427" s="94" t="str">
        <f t="shared" si="762"/>
        <v/>
      </c>
      <c r="J427" s="93" t="str">
        <f t="shared" si="763"/>
        <v/>
      </c>
      <c r="K427" s="93" t="str">
        <f t="shared" si="764"/>
        <v/>
      </c>
      <c r="L427" s="94" t="str">
        <f t="shared" si="765"/>
        <v/>
      </c>
      <c r="M427" s="95" t="e">
        <f t="shared" si="746"/>
        <v>#REF!</v>
      </c>
      <c r="N427" s="95" t="e">
        <f t="shared" si="747"/>
        <v>#REF!</v>
      </c>
      <c r="O427" s="93" t="str">
        <f t="shared" si="766"/>
        <v/>
      </c>
      <c r="P427" s="93" t="str">
        <f t="shared" si="767"/>
        <v/>
      </c>
      <c r="Q427" s="94" t="str">
        <f t="shared" si="768"/>
        <v/>
      </c>
      <c r="R427" s="96" t="str">
        <f t="shared" si="751"/>
        <v/>
      </c>
      <c r="S427" s="12" t="str">
        <f t="shared" si="769"/>
        <v>15.05.10</v>
      </c>
      <c r="X427" s="21"/>
      <c r="Y427" s="21"/>
      <c r="Z427" s="4"/>
      <c r="AA427" s="4"/>
      <c r="AB427" s="4"/>
      <c r="AC427" s="4"/>
      <c r="AD427" s="4"/>
      <c r="AE427" s="4"/>
      <c r="AF427" s="4"/>
      <c r="AG427" s="4"/>
      <c r="AH427" s="4"/>
      <c r="AI427" s="4"/>
      <c r="AJ427" s="4"/>
      <c r="AK427" s="4"/>
      <c r="AL427" s="4"/>
      <c r="AM427" s="4"/>
      <c r="AN427" s="4"/>
      <c r="AO427" s="4"/>
      <c r="AP427" s="4"/>
      <c r="AQ427" s="4"/>
      <c r="AR427" s="4"/>
      <c r="AS427" s="4"/>
      <c r="AT427" s="4"/>
      <c r="AU427" s="4"/>
      <c r="AV427" s="4"/>
      <c r="AW427" s="4"/>
      <c r="AX427" s="4"/>
      <c r="AY427" s="4"/>
      <c r="AZ427" s="4"/>
      <c r="BA427" s="4"/>
      <c r="BB427" s="4"/>
    </row>
    <row r="428" spans="1:54" ht="87.6">
      <c r="A428" s="159" t="s">
        <v>768</v>
      </c>
      <c r="B428" s="170" t="str">
        <f>IFERROR((VLOOKUP(D428,#REF!,7,0)),"")</f>
        <v/>
      </c>
      <c r="C428" s="170" t="str">
        <f>IFERROR((VLOOKUP(D428,#REF!,8,0)),"")</f>
        <v/>
      </c>
      <c r="D428" s="90" t="s">
        <v>769</v>
      </c>
      <c r="E428" s="91" t="s">
        <v>74</v>
      </c>
      <c r="F428" s="92">
        <v>35</v>
      </c>
      <c r="G428" s="93" t="str">
        <f>IFERROR((VLOOKUP(D428,#REF!,9,0)),"")</f>
        <v/>
      </c>
      <c r="H428" s="93" t="str">
        <f>IFERROR((VLOOKUP(D428,#REF!,10,0)),"")</f>
        <v/>
      </c>
      <c r="I428" s="94" t="str">
        <f t="shared" si="742"/>
        <v/>
      </c>
      <c r="J428" s="93" t="str">
        <f t="shared" si="743"/>
        <v/>
      </c>
      <c r="K428" s="93" t="str">
        <f t="shared" si="744"/>
        <v/>
      </c>
      <c r="L428" s="94" t="str">
        <f t="shared" si="745"/>
        <v/>
      </c>
      <c r="M428" s="95" t="e">
        <f t="shared" si="746"/>
        <v>#REF!</v>
      </c>
      <c r="N428" s="95" t="e">
        <f t="shared" si="747"/>
        <v>#REF!</v>
      </c>
      <c r="O428" s="93" t="str">
        <f t="shared" si="748"/>
        <v/>
      </c>
      <c r="P428" s="93" t="str">
        <f t="shared" si="749"/>
        <v/>
      </c>
      <c r="Q428" s="94" t="str">
        <f t="shared" si="750"/>
        <v/>
      </c>
      <c r="R428" s="96" t="str">
        <f t="shared" si="751"/>
        <v/>
      </c>
      <c r="S428" s="12" t="str">
        <f t="shared" si="761"/>
        <v>15.05.11</v>
      </c>
      <c r="X428" s="21"/>
      <c r="Y428" s="21"/>
      <c r="Z428" s="4"/>
      <c r="AA428" s="4"/>
      <c r="AB428" s="4"/>
      <c r="AC428" s="4"/>
      <c r="AD428" s="4"/>
      <c r="AE428" s="4"/>
      <c r="AF428" s="4"/>
      <c r="AG428" s="4"/>
      <c r="AH428" s="4"/>
      <c r="AI428" s="4"/>
      <c r="AJ428" s="4"/>
      <c r="AK428" s="4"/>
      <c r="AL428" s="4"/>
      <c r="AM428" s="4"/>
      <c r="AN428" s="4"/>
      <c r="AO428" s="4"/>
      <c r="AP428" s="4"/>
      <c r="AQ428" s="4"/>
      <c r="AR428" s="4"/>
      <c r="AS428" s="4"/>
      <c r="AT428" s="4"/>
      <c r="AU428" s="4"/>
      <c r="AV428" s="4"/>
      <c r="AW428" s="4"/>
      <c r="AX428" s="4"/>
      <c r="AY428" s="4"/>
      <c r="AZ428" s="4"/>
      <c r="BA428" s="4"/>
      <c r="BB428" s="4"/>
    </row>
    <row r="429" spans="1:54" ht="50.1">
      <c r="A429" s="159" t="s">
        <v>770</v>
      </c>
      <c r="B429" s="170" t="str">
        <f>IFERROR((VLOOKUP(D429,#REF!,7,0)),"")</f>
        <v/>
      </c>
      <c r="C429" s="170" t="str">
        <f>IFERROR((VLOOKUP(D429,#REF!,8,0)),"")</f>
        <v/>
      </c>
      <c r="D429" s="90" t="s">
        <v>771</v>
      </c>
      <c r="E429" s="91" t="s">
        <v>74</v>
      </c>
      <c r="F429" s="92">
        <v>1</v>
      </c>
      <c r="G429" s="93" t="str">
        <f>IFERROR((VLOOKUP(D429,#REF!,9,0)),"")</f>
        <v/>
      </c>
      <c r="H429" s="93" t="str">
        <f>IFERROR((VLOOKUP(D429,#REF!,10,0)),"")</f>
        <v/>
      </c>
      <c r="I429" s="94" t="str">
        <f t="shared" ref="I429" si="770">IFERROR(TRUNC((H429+G429),2),"")</f>
        <v/>
      </c>
      <c r="J429" s="93" t="str">
        <f t="shared" ref="J429" si="771">IFERROR(TRUNC(G429+G429*M429,2),"")</f>
        <v/>
      </c>
      <c r="K429" s="93" t="str">
        <f t="shared" ref="K429" si="772">IFERROR(TRUNC(H429*(1+N429),2),"")</f>
        <v/>
      </c>
      <c r="L429" s="94" t="str">
        <f t="shared" ref="L429" si="773">IFERROR(TRUNC((K429+J429),2),"")</f>
        <v/>
      </c>
      <c r="M429" s="95" t="e">
        <f t="shared" si="746"/>
        <v>#REF!</v>
      </c>
      <c r="N429" s="95" t="e">
        <f t="shared" si="747"/>
        <v>#REF!</v>
      </c>
      <c r="O429" s="93" t="str">
        <f t="shared" ref="O429" si="774">IFERROR(TRUNC(J429*F429,2),"")</f>
        <v/>
      </c>
      <c r="P429" s="93" t="str">
        <f t="shared" ref="P429" si="775">IFERROR(TRUNC(K429*F429,2),"")</f>
        <v/>
      </c>
      <c r="Q429" s="94" t="str">
        <f t="shared" ref="Q429" si="776">IFERROR(TRUNC((O429+P429),2),"")</f>
        <v/>
      </c>
      <c r="R429" s="96" t="str">
        <f t="shared" si="751"/>
        <v/>
      </c>
      <c r="S429" s="12" t="str">
        <f t="shared" ref="S429" si="777">+A429</f>
        <v>15.05.12</v>
      </c>
      <c r="X429" s="21"/>
      <c r="Y429" s="21"/>
      <c r="Z429" s="4"/>
      <c r="AA429" s="4"/>
      <c r="AB429" s="4"/>
      <c r="AC429" s="4"/>
      <c r="AD429" s="4"/>
      <c r="AE429" s="4"/>
      <c r="AF429" s="4"/>
      <c r="AG429" s="4"/>
      <c r="AH429" s="4"/>
      <c r="AI429" s="4"/>
      <c r="AJ429" s="4"/>
      <c r="AK429" s="4"/>
      <c r="AL429" s="4"/>
      <c r="AM429" s="4"/>
      <c r="AN429" s="4"/>
      <c r="AO429" s="4"/>
      <c r="AP429" s="4"/>
      <c r="AQ429" s="4"/>
      <c r="AR429" s="4"/>
      <c r="AS429" s="4"/>
      <c r="AT429" s="4"/>
      <c r="AU429" s="4"/>
      <c r="AV429" s="4"/>
      <c r="AW429" s="4"/>
      <c r="AX429" s="4"/>
      <c r="AY429" s="4"/>
      <c r="AZ429" s="4"/>
      <c r="BA429" s="4"/>
      <c r="BB429" s="4"/>
    </row>
    <row r="430" spans="1:54" ht="12.95">
      <c r="A430" s="158" t="s">
        <v>772</v>
      </c>
      <c r="B430" s="169"/>
      <c r="C430" s="169"/>
      <c r="D430" s="97" t="s">
        <v>773</v>
      </c>
      <c r="E430" s="97"/>
      <c r="F430" s="98"/>
      <c r="G430" s="97"/>
      <c r="H430" s="97"/>
      <c r="I430" s="97"/>
      <c r="J430" s="97"/>
      <c r="K430" s="97"/>
      <c r="L430" s="97"/>
      <c r="M430" s="99"/>
      <c r="N430" s="99"/>
      <c r="O430" s="97"/>
      <c r="P430" s="97"/>
      <c r="Q430" s="97"/>
      <c r="R430" s="100"/>
      <c r="S430" s="12" t="str">
        <f t="shared" si="624"/>
        <v>15.06</v>
      </c>
      <c r="X430" s="21"/>
      <c r="Y430" s="21"/>
      <c r="Z430" s="4"/>
      <c r="AA430" s="4"/>
      <c r="AB430" s="4"/>
      <c r="AC430" s="4"/>
      <c r="AD430" s="4"/>
      <c r="AE430" s="4"/>
      <c r="AF430" s="4"/>
      <c r="AG430" s="4"/>
      <c r="AH430" s="4"/>
      <c r="AI430" s="4"/>
      <c r="AJ430" s="4"/>
      <c r="AK430" s="4"/>
      <c r="AL430" s="4"/>
      <c r="AM430" s="4"/>
      <c r="AN430" s="4"/>
      <c r="AO430" s="4"/>
      <c r="AP430" s="4"/>
      <c r="AQ430" s="4"/>
      <c r="AR430" s="4"/>
      <c r="AS430" s="4"/>
      <c r="AT430" s="4"/>
      <c r="AU430" s="4"/>
      <c r="AV430" s="4"/>
      <c r="AW430" s="4"/>
      <c r="AX430" s="4"/>
      <c r="AY430" s="4"/>
      <c r="AZ430" s="4"/>
      <c r="BA430" s="4"/>
      <c r="BB430" s="4"/>
    </row>
    <row r="431" spans="1:54" ht="87.6">
      <c r="A431" s="159" t="s">
        <v>774</v>
      </c>
      <c r="B431" s="170" t="str">
        <f>IFERROR((VLOOKUP(D431,#REF!,7,0)),"")</f>
        <v/>
      </c>
      <c r="C431" s="170" t="str">
        <f>IFERROR((VLOOKUP(D431,#REF!,8,0)),"")</f>
        <v/>
      </c>
      <c r="D431" s="90" t="s">
        <v>775</v>
      </c>
      <c r="E431" s="91" t="s">
        <v>74</v>
      </c>
      <c r="F431" s="92">
        <v>47</v>
      </c>
      <c r="G431" s="93" t="str">
        <f>IFERROR((VLOOKUP(D431,#REF!,9,0)),"")</f>
        <v/>
      </c>
      <c r="H431" s="93" t="str">
        <f>IFERROR((VLOOKUP(D431,#REF!,10,0)),"")</f>
        <v/>
      </c>
      <c r="I431" s="94" t="str">
        <f t="shared" ref="I431:I435" si="778">IFERROR(TRUNC((H431+G431),2),"")</f>
        <v/>
      </c>
      <c r="J431" s="93" t="str">
        <f t="shared" ref="J431:J435" si="779">IFERROR(TRUNC(G431+G431*M431,2),"")</f>
        <v/>
      </c>
      <c r="K431" s="93" t="str">
        <f t="shared" ref="K431:K435" si="780">IFERROR(TRUNC(H431*(1+N431),2),"")</f>
        <v/>
      </c>
      <c r="L431" s="94" t="str">
        <f t="shared" ref="L431:L435" si="781">IFERROR(TRUNC((K431+J431),2),"")</f>
        <v/>
      </c>
      <c r="M431" s="95" t="e">
        <f t="shared" ref="M431:M435" si="782">$X$9</f>
        <v>#REF!</v>
      </c>
      <c r="N431" s="95" t="e">
        <f t="shared" ref="N431:N435" si="783">$X$10</f>
        <v>#REF!</v>
      </c>
      <c r="O431" s="93" t="str">
        <f t="shared" ref="O431:O435" si="784">IFERROR(TRUNC(J431*F431,2),"")</f>
        <v/>
      </c>
      <c r="P431" s="93" t="str">
        <f t="shared" ref="P431:P435" si="785">IFERROR(TRUNC(K431*F431,2),"")</f>
        <v/>
      </c>
      <c r="Q431" s="94" t="str">
        <f t="shared" ref="Q431:Q435" si="786">IFERROR(TRUNC((O431+P431),2),"")</f>
        <v/>
      </c>
      <c r="R431" s="96" t="str">
        <f>IFERROR((Q431/$Q$593),"")</f>
        <v/>
      </c>
      <c r="S431" s="12" t="str">
        <f t="shared" ref="S431" si="787">+A431</f>
        <v>15.06.01</v>
      </c>
      <c r="X431" s="21"/>
      <c r="Y431" s="21"/>
      <c r="Z431" s="4"/>
      <c r="AA431" s="4"/>
      <c r="AB431" s="4"/>
      <c r="AC431" s="4"/>
      <c r="AD431" s="4"/>
      <c r="AE431" s="4"/>
      <c r="AF431" s="4"/>
      <c r="AG431" s="4"/>
      <c r="AH431" s="4"/>
      <c r="AI431" s="4"/>
      <c r="AJ431" s="4"/>
      <c r="AK431" s="4"/>
      <c r="AL431" s="4"/>
      <c r="AM431" s="4"/>
      <c r="AN431" s="4"/>
      <c r="AO431" s="4"/>
      <c r="AP431" s="4"/>
      <c r="AQ431" s="4"/>
      <c r="AR431" s="4"/>
      <c r="AS431" s="4"/>
      <c r="AT431" s="4"/>
      <c r="AU431" s="4"/>
      <c r="AV431" s="4"/>
      <c r="AW431" s="4"/>
      <c r="AX431" s="4"/>
      <c r="AY431" s="4"/>
      <c r="AZ431" s="4"/>
      <c r="BA431" s="4"/>
      <c r="BB431" s="4"/>
    </row>
    <row r="432" spans="1:54" ht="87.6">
      <c r="A432" s="159" t="s">
        <v>776</v>
      </c>
      <c r="B432" s="170" t="str">
        <f>IFERROR((VLOOKUP(D432,#REF!,7,0)),"")</f>
        <v/>
      </c>
      <c r="C432" s="170" t="str">
        <f>IFERROR((VLOOKUP(D432,#REF!,8,0)),"")</f>
        <v/>
      </c>
      <c r="D432" s="90" t="s">
        <v>777</v>
      </c>
      <c r="E432" s="91" t="s">
        <v>74</v>
      </c>
      <c r="F432" s="92">
        <v>4</v>
      </c>
      <c r="G432" s="93" t="str">
        <f>IFERROR((VLOOKUP(D432,#REF!,9,0)),"")</f>
        <v/>
      </c>
      <c r="H432" s="93" t="str">
        <f>IFERROR((VLOOKUP(D432,#REF!,10,0)),"")</f>
        <v/>
      </c>
      <c r="I432" s="94" t="str">
        <f t="shared" ref="I432" si="788">IFERROR(TRUNC((H432+G432),2),"")</f>
        <v/>
      </c>
      <c r="J432" s="93" t="str">
        <f t="shared" ref="J432" si="789">IFERROR(TRUNC(G432+G432*M432,2),"")</f>
        <v/>
      </c>
      <c r="K432" s="93" t="str">
        <f t="shared" ref="K432" si="790">IFERROR(TRUNC(H432*(1+N432),2),"")</f>
        <v/>
      </c>
      <c r="L432" s="94" t="str">
        <f t="shared" ref="L432" si="791">IFERROR(TRUNC((K432+J432),2),"")</f>
        <v/>
      </c>
      <c r="M432" s="95" t="e">
        <f t="shared" si="782"/>
        <v>#REF!</v>
      </c>
      <c r="N432" s="95" t="e">
        <f t="shared" si="783"/>
        <v>#REF!</v>
      </c>
      <c r="O432" s="93" t="str">
        <f t="shared" ref="O432" si="792">IFERROR(TRUNC(J432*F432,2),"")</f>
        <v/>
      </c>
      <c r="P432" s="93" t="str">
        <f t="shared" ref="P432" si="793">IFERROR(TRUNC(K432*F432,2),"")</f>
        <v/>
      </c>
      <c r="Q432" s="94" t="str">
        <f t="shared" ref="Q432" si="794">IFERROR(TRUNC((O432+P432),2),"")</f>
        <v/>
      </c>
      <c r="R432" s="96" t="str">
        <f>IFERROR((Q432/$Q$593),"")</f>
        <v/>
      </c>
      <c r="S432" s="12" t="str">
        <f t="shared" ref="S432" si="795">+A432</f>
        <v>15.06.02</v>
      </c>
      <c r="X432" s="21"/>
      <c r="Y432" s="21"/>
      <c r="Z432" s="4"/>
      <c r="AA432" s="4"/>
      <c r="AB432" s="4"/>
      <c r="AC432" s="4"/>
      <c r="AD432" s="4"/>
      <c r="AE432" s="4"/>
      <c r="AF432" s="4"/>
      <c r="AG432" s="4"/>
      <c r="AH432" s="4"/>
      <c r="AI432" s="4"/>
      <c r="AJ432" s="4"/>
      <c r="AK432" s="4"/>
      <c r="AL432" s="4"/>
      <c r="AM432" s="4"/>
      <c r="AN432" s="4"/>
      <c r="AO432" s="4"/>
      <c r="AP432" s="4"/>
      <c r="AQ432" s="4"/>
      <c r="AR432" s="4"/>
      <c r="AS432" s="4"/>
      <c r="AT432" s="4"/>
      <c r="AU432" s="4"/>
      <c r="AV432" s="4"/>
      <c r="AW432" s="4"/>
      <c r="AX432" s="4"/>
      <c r="AY432" s="4"/>
      <c r="AZ432" s="4"/>
      <c r="BA432" s="4"/>
      <c r="BB432" s="4"/>
    </row>
    <row r="433" spans="1:54" ht="75">
      <c r="A433" s="159" t="s">
        <v>778</v>
      </c>
      <c r="B433" s="170" t="str">
        <f>IFERROR((VLOOKUP(D433,#REF!,7,0)),"")</f>
        <v/>
      </c>
      <c r="C433" s="170" t="str">
        <f>IFERROR((VLOOKUP(D433,#REF!,8,0)),"")</f>
        <v/>
      </c>
      <c r="D433" s="90" t="s">
        <v>779</v>
      </c>
      <c r="E433" s="91" t="s">
        <v>74</v>
      </c>
      <c r="F433" s="92">
        <v>20</v>
      </c>
      <c r="G433" s="93" t="str">
        <f>IFERROR((VLOOKUP(D433,#REF!,9,0)),"")</f>
        <v/>
      </c>
      <c r="H433" s="93" t="str">
        <f>IFERROR((VLOOKUP(D433,#REF!,10,0)),"")</f>
        <v/>
      </c>
      <c r="I433" s="94" t="str">
        <f t="shared" si="778"/>
        <v/>
      </c>
      <c r="J433" s="93" t="str">
        <f t="shared" si="779"/>
        <v/>
      </c>
      <c r="K433" s="93" t="str">
        <f t="shared" si="780"/>
        <v/>
      </c>
      <c r="L433" s="94" t="str">
        <f t="shared" si="781"/>
        <v/>
      </c>
      <c r="M433" s="95" t="e">
        <f t="shared" si="782"/>
        <v>#REF!</v>
      </c>
      <c r="N433" s="95" t="e">
        <f t="shared" si="783"/>
        <v>#REF!</v>
      </c>
      <c r="O433" s="93" t="str">
        <f t="shared" si="784"/>
        <v/>
      </c>
      <c r="P433" s="93" t="str">
        <f t="shared" si="785"/>
        <v/>
      </c>
      <c r="Q433" s="94" t="str">
        <f t="shared" si="786"/>
        <v/>
      </c>
      <c r="R433" s="96" t="str">
        <f>IFERROR((Q433/$Q$593),"")</f>
        <v/>
      </c>
      <c r="S433" s="12" t="str">
        <f t="shared" si="624"/>
        <v>15.06.03</v>
      </c>
      <c r="X433" s="21"/>
      <c r="Y433" s="21"/>
      <c r="Z433" s="4"/>
      <c r="AA433" s="4"/>
      <c r="AB433" s="4"/>
      <c r="AC433" s="4"/>
      <c r="AD433" s="4"/>
      <c r="AE433" s="4"/>
      <c r="AF433" s="4"/>
      <c r="AG433" s="4"/>
      <c r="AH433" s="4"/>
      <c r="AI433" s="4"/>
      <c r="AJ433" s="4"/>
      <c r="AK433" s="4"/>
      <c r="AL433" s="4"/>
      <c r="AM433" s="4"/>
      <c r="AN433" s="4"/>
      <c r="AO433" s="4"/>
      <c r="AP433" s="4"/>
      <c r="AQ433" s="4"/>
      <c r="AR433" s="4"/>
      <c r="AS433" s="4"/>
      <c r="AT433" s="4"/>
      <c r="AU433" s="4"/>
      <c r="AV433" s="4"/>
      <c r="AW433" s="4"/>
      <c r="AX433" s="4"/>
      <c r="AY433" s="4"/>
      <c r="AZ433" s="4"/>
      <c r="BA433" s="4"/>
      <c r="BB433" s="4"/>
    </row>
    <row r="434" spans="1:54" ht="75">
      <c r="A434" s="159" t="s">
        <v>780</v>
      </c>
      <c r="B434" s="170" t="str">
        <f>IFERROR((VLOOKUP(D434,#REF!,7,0)),"")</f>
        <v/>
      </c>
      <c r="C434" s="170" t="str">
        <f>IFERROR((VLOOKUP(D434,#REF!,8,0)),"")</f>
        <v/>
      </c>
      <c r="D434" s="90" t="s">
        <v>781</v>
      </c>
      <c r="E434" s="91" t="s">
        <v>74</v>
      </c>
      <c r="F434" s="92">
        <v>8</v>
      </c>
      <c r="G434" s="93" t="str">
        <f>IFERROR((VLOOKUP(D434,#REF!,9,0)),"")</f>
        <v/>
      </c>
      <c r="H434" s="93" t="str">
        <f>IFERROR((VLOOKUP(D434,#REF!,10,0)),"")</f>
        <v/>
      </c>
      <c r="I434" s="94" t="str">
        <f t="shared" si="778"/>
        <v/>
      </c>
      <c r="J434" s="93" t="str">
        <f t="shared" si="779"/>
        <v/>
      </c>
      <c r="K434" s="93" t="str">
        <f t="shared" si="780"/>
        <v/>
      </c>
      <c r="L434" s="94" t="str">
        <f t="shared" si="781"/>
        <v/>
      </c>
      <c r="M434" s="95" t="e">
        <f t="shared" si="782"/>
        <v>#REF!</v>
      </c>
      <c r="N434" s="95" t="e">
        <f t="shared" si="783"/>
        <v>#REF!</v>
      </c>
      <c r="O434" s="93" t="str">
        <f t="shared" si="784"/>
        <v/>
      </c>
      <c r="P434" s="93" t="str">
        <f t="shared" si="785"/>
        <v/>
      </c>
      <c r="Q434" s="94" t="str">
        <f t="shared" si="786"/>
        <v/>
      </c>
      <c r="R434" s="96" t="str">
        <f>IFERROR((Q434/$Q$593),"")</f>
        <v/>
      </c>
      <c r="S434" s="12" t="str">
        <f t="shared" si="624"/>
        <v>15.06.04</v>
      </c>
      <c r="X434" s="21"/>
      <c r="Y434" s="21"/>
      <c r="Z434" s="4"/>
      <c r="AA434" s="4"/>
      <c r="AB434" s="4"/>
      <c r="AC434" s="4"/>
      <c r="AD434" s="4"/>
      <c r="AE434" s="4"/>
      <c r="AF434" s="4"/>
      <c r="AG434" s="4"/>
      <c r="AH434" s="4"/>
      <c r="AI434" s="4"/>
      <c r="AJ434" s="4"/>
      <c r="AK434" s="4"/>
      <c r="AL434" s="4"/>
      <c r="AM434" s="4"/>
      <c r="AN434" s="4"/>
      <c r="AO434" s="4"/>
      <c r="AP434" s="4"/>
      <c r="AQ434" s="4"/>
      <c r="AR434" s="4"/>
      <c r="AS434" s="4"/>
      <c r="AT434" s="4"/>
      <c r="AU434" s="4"/>
      <c r="AV434" s="4"/>
      <c r="AW434" s="4"/>
      <c r="AX434" s="4"/>
      <c r="AY434" s="4"/>
      <c r="AZ434" s="4"/>
      <c r="BA434" s="4"/>
      <c r="BB434" s="4"/>
    </row>
    <row r="435" spans="1:54" ht="50.1">
      <c r="A435" s="159" t="s">
        <v>782</v>
      </c>
      <c r="B435" s="170" t="str">
        <f>IFERROR((VLOOKUP(D435,#REF!,7,0)),"")</f>
        <v/>
      </c>
      <c r="C435" s="170" t="str">
        <f>IFERROR((VLOOKUP(D435,#REF!,8,0)),"")</f>
        <v/>
      </c>
      <c r="D435" s="90" t="s">
        <v>783</v>
      </c>
      <c r="E435" s="91" t="s">
        <v>74</v>
      </c>
      <c r="F435" s="92">
        <v>3</v>
      </c>
      <c r="G435" s="93" t="str">
        <f>IFERROR((VLOOKUP(D435,#REF!,9,0)),"")</f>
        <v/>
      </c>
      <c r="H435" s="93" t="str">
        <f>IFERROR((VLOOKUP(D435,#REF!,10,0)),"")</f>
        <v/>
      </c>
      <c r="I435" s="94" t="str">
        <f t="shared" si="778"/>
        <v/>
      </c>
      <c r="J435" s="93" t="str">
        <f t="shared" si="779"/>
        <v/>
      </c>
      <c r="K435" s="93" t="str">
        <f t="shared" si="780"/>
        <v/>
      </c>
      <c r="L435" s="94" t="str">
        <f t="shared" si="781"/>
        <v/>
      </c>
      <c r="M435" s="95" t="e">
        <f t="shared" si="782"/>
        <v>#REF!</v>
      </c>
      <c r="N435" s="95" t="e">
        <f t="shared" si="783"/>
        <v>#REF!</v>
      </c>
      <c r="O435" s="93" t="str">
        <f t="shared" si="784"/>
        <v/>
      </c>
      <c r="P435" s="93" t="str">
        <f t="shared" si="785"/>
        <v/>
      </c>
      <c r="Q435" s="94" t="str">
        <f t="shared" si="786"/>
        <v/>
      </c>
      <c r="R435" s="96" t="str">
        <f>IFERROR((Q435/$Q$593),"")</f>
        <v/>
      </c>
      <c r="S435" s="12" t="str">
        <f t="shared" si="624"/>
        <v>15.06.05</v>
      </c>
      <c r="X435" s="21"/>
      <c r="Y435" s="21"/>
      <c r="Z435" s="4"/>
      <c r="AA435" s="4"/>
      <c r="AB435" s="4"/>
      <c r="AC435" s="4"/>
      <c r="AD435" s="4"/>
      <c r="AE435" s="4"/>
      <c r="AF435" s="4"/>
      <c r="AG435" s="4"/>
      <c r="AH435" s="4"/>
      <c r="AI435" s="4"/>
      <c r="AJ435" s="4"/>
      <c r="AK435" s="4"/>
      <c r="AL435" s="4"/>
      <c r="AM435" s="4"/>
      <c r="AN435" s="4"/>
      <c r="AO435" s="4"/>
      <c r="AP435" s="4"/>
      <c r="AQ435" s="4"/>
      <c r="AR435" s="4"/>
      <c r="AS435" s="4"/>
      <c r="AT435" s="4"/>
      <c r="AU435" s="4"/>
      <c r="AV435" s="4"/>
      <c r="AW435" s="4"/>
      <c r="AX435" s="4"/>
      <c r="AY435" s="4"/>
      <c r="AZ435" s="4"/>
      <c r="BA435" s="4"/>
      <c r="BB435" s="4"/>
    </row>
    <row r="436" spans="1:54" ht="12.95">
      <c r="A436" s="158" t="s">
        <v>784</v>
      </c>
      <c r="B436" s="169"/>
      <c r="C436" s="169"/>
      <c r="D436" s="97" t="s">
        <v>785</v>
      </c>
      <c r="E436" s="97"/>
      <c r="F436" s="98"/>
      <c r="G436" s="97"/>
      <c r="H436" s="97"/>
      <c r="I436" s="97"/>
      <c r="J436" s="97"/>
      <c r="K436" s="97"/>
      <c r="L436" s="97"/>
      <c r="M436" s="99"/>
      <c r="N436" s="99"/>
      <c r="O436" s="97"/>
      <c r="P436" s="97"/>
      <c r="Q436" s="97"/>
      <c r="R436" s="100"/>
      <c r="S436" s="12" t="str">
        <f t="shared" si="624"/>
        <v>15.07</v>
      </c>
      <c r="X436" s="21"/>
      <c r="Y436" s="21"/>
      <c r="Z436" s="4"/>
      <c r="AA436" s="4"/>
      <c r="AB436" s="4"/>
      <c r="AC436" s="4"/>
      <c r="AD436" s="4"/>
      <c r="AE436" s="4"/>
      <c r="AF436" s="4"/>
      <c r="AG436" s="4"/>
      <c r="AH436" s="4"/>
      <c r="AI436" s="4"/>
      <c r="AJ436" s="4"/>
      <c r="AK436" s="4"/>
      <c r="AL436" s="4"/>
      <c r="AM436" s="4"/>
      <c r="AN436" s="4"/>
      <c r="AO436" s="4"/>
      <c r="AP436" s="4"/>
      <c r="AQ436" s="4"/>
      <c r="AR436" s="4"/>
      <c r="AS436" s="4"/>
      <c r="AT436" s="4"/>
      <c r="AU436" s="4"/>
      <c r="AV436" s="4"/>
      <c r="AW436" s="4"/>
      <c r="AX436" s="4"/>
      <c r="AY436" s="4"/>
      <c r="AZ436" s="4"/>
      <c r="BA436" s="4"/>
      <c r="BB436" s="4"/>
    </row>
    <row r="437" spans="1:54" ht="62.45">
      <c r="A437" s="159" t="s">
        <v>786</v>
      </c>
      <c r="B437" s="170" t="str">
        <f>IFERROR((VLOOKUP(D437,#REF!,7,0)),"")</f>
        <v/>
      </c>
      <c r="C437" s="170" t="str">
        <f>IFERROR((VLOOKUP(D437,#REF!,8,0)),"")</f>
        <v/>
      </c>
      <c r="D437" s="90" t="s">
        <v>787</v>
      </c>
      <c r="E437" s="91" t="s">
        <v>74</v>
      </c>
      <c r="F437" s="92">
        <v>13</v>
      </c>
      <c r="G437" s="93" t="str">
        <f>IFERROR((VLOOKUP(D437,#REF!,9,0)),"")</f>
        <v/>
      </c>
      <c r="H437" s="93" t="str">
        <f>IFERROR((VLOOKUP(D437,#REF!,10,0)),"")</f>
        <v/>
      </c>
      <c r="I437" s="94" t="str">
        <f>IFERROR(TRUNC((H437+G437),2),"")</f>
        <v/>
      </c>
      <c r="J437" s="93" t="str">
        <f>IFERROR(TRUNC(G437+G437*M437,2),"")</f>
        <v/>
      </c>
      <c r="K437" s="93" t="str">
        <f>IFERROR(TRUNC(H437*(1+N437),2),"")</f>
        <v/>
      </c>
      <c r="L437" s="94" t="str">
        <f>IFERROR(TRUNC((K437+J437),2),"")</f>
        <v/>
      </c>
      <c r="M437" s="95" t="e">
        <f>$X$9</f>
        <v>#REF!</v>
      </c>
      <c r="N437" s="95" t="e">
        <f>$X$10</f>
        <v>#REF!</v>
      </c>
      <c r="O437" s="93" t="str">
        <f>IFERROR(TRUNC(J437*F437,2),"")</f>
        <v/>
      </c>
      <c r="P437" s="93" t="str">
        <f>IFERROR(TRUNC(K437*F437,2),"")</f>
        <v/>
      </c>
      <c r="Q437" s="94" t="str">
        <f>IFERROR(TRUNC((O437+P437),2),"")</f>
        <v/>
      </c>
      <c r="R437" s="96" t="str">
        <f>IFERROR((Q437/$Q$593),"")</f>
        <v/>
      </c>
      <c r="S437" s="12" t="str">
        <f t="shared" si="624"/>
        <v>15.07.01</v>
      </c>
      <c r="X437" s="21"/>
      <c r="Y437" s="21"/>
      <c r="Z437" s="4"/>
      <c r="AA437" s="4"/>
      <c r="AB437" s="4"/>
      <c r="AC437" s="4"/>
      <c r="AD437" s="4"/>
      <c r="AE437" s="4"/>
      <c r="AF437" s="4"/>
      <c r="AG437" s="4"/>
      <c r="AH437" s="4"/>
      <c r="AI437" s="4"/>
      <c r="AJ437" s="4"/>
      <c r="AK437" s="4"/>
      <c r="AL437" s="4"/>
      <c r="AM437" s="4"/>
      <c r="AN437" s="4"/>
      <c r="AO437" s="4"/>
      <c r="AP437" s="4"/>
      <c r="AQ437" s="4"/>
      <c r="AR437" s="4"/>
      <c r="AS437" s="4"/>
      <c r="AT437" s="4"/>
      <c r="AU437" s="4"/>
      <c r="AV437" s="4"/>
      <c r="AW437" s="4"/>
      <c r="AX437" s="4"/>
      <c r="AY437" s="4"/>
      <c r="AZ437" s="4"/>
      <c r="BA437" s="4"/>
      <c r="BB437" s="4"/>
    </row>
    <row r="438" spans="1:54" ht="12.95">
      <c r="A438" s="158" t="s">
        <v>788</v>
      </c>
      <c r="B438" s="169"/>
      <c r="C438" s="169"/>
      <c r="D438" s="97" t="s">
        <v>789</v>
      </c>
      <c r="E438" s="97"/>
      <c r="F438" s="98"/>
      <c r="G438" s="97"/>
      <c r="H438" s="97"/>
      <c r="I438" s="97"/>
      <c r="J438" s="97"/>
      <c r="K438" s="97"/>
      <c r="L438" s="97"/>
      <c r="M438" s="99"/>
      <c r="N438" s="99"/>
      <c r="O438" s="97"/>
      <c r="P438" s="97"/>
      <c r="Q438" s="97"/>
      <c r="R438" s="100"/>
      <c r="S438" s="12" t="str">
        <f t="shared" ref="S438:S439" si="796">+A438</f>
        <v>15.08</v>
      </c>
      <c r="X438" s="21"/>
      <c r="Y438" s="21"/>
      <c r="Z438" s="4"/>
      <c r="AA438" s="4"/>
      <c r="AB438" s="4"/>
      <c r="AC438" s="4"/>
      <c r="AD438" s="4"/>
      <c r="AE438" s="4"/>
      <c r="AF438" s="4"/>
      <c r="AG438" s="4"/>
      <c r="AH438" s="4"/>
      <c r="AI438" s="4"/>
      <c r="AJ438" s="4"/>
      <c r="AK438" s="4"/>
      <c r="AL438" s="4"/>
      <c r="AM438" s="4"/>
      <c r="AN438" s="4"/>
      <c r="AO438" s="4"/>
      <c r="AP438" s="4"/>
      <c r="AQ438" s="4"/>
      <c r="AR438" s="4"/>
      <c r="AS438" s="4"/>
      <c r="AT438" s="4"/>
      <c r="AU438" s="4"/>
      <c r="AV438" s="4"/>
      <c r="AW438" s="4"/>
      <c r="AX438" s="4"/>
      <c r="AY438" s="4"/>
      <c r="AZ438" s="4"/>
      <c r="BA438" s="4"/>
      <c r="BB438" s="4"/>
    </row>
    <row r="439" spans="1:54" ht="75">
      <c r="A439" s="159" t="s">
        <v>790</v>
      </c>
      <c r="B439" s="170" t="str">
        <f>IFERROR((VLOOKUP(D439,#REF!,7,0)),"")</f>
        <v/>
      </c>
      <c r="C439" s="170" t="str">
        <f>IFERROR((VLOOKUP(D439,#REF!,8,0)),"")</f>
        <v/>
      </c>
      <c r="D439" s="90" t="s">
        <v>791</v>
      </c>
      <c r="E439" s="91" t="s">
        <v>74</v>
      </c>
      <c r="F439" s="92">
        <v>35</v>
      </c>
      <c r="G439" s="93" t="str">
        <f>IFERROR((VLOOKUP(D439,#REF!,9,0)),"")</f>
        <v/>
      </c>
      <c r="H439" s="93" t="str">
        <f>IFERROR((VLOOKUP(D439,#REF!,10,0)),"")</f>
        <v/>
      </c>
      <c r="I439" s="94" t="str">
        <f>IFERROR(TRUNC((H439+G439),2),"")</f>
        <v/>
      </c>
      <c r="J439" s="93" t="str">
        <f>IFERROR(TRUNC(G439+G439*M439,2),"")</f>
        <v/>
      </c>
      <c r="K439" s="93" t="str">
        <f>IFERROR(TRUNC(H439*(1+N439),2),"")</f>
        <v/>
      </c>
      <c r="L439" s="94" t="str">
        <f>IFERROR(TRUNC((K439+J439),2),"")</f>
        <v/>
      </c>
      <c r="M439" s="95" t="e">
        <f>$X$9</f>
        <v>#REF!</v>
      </c>
      <c r="N439" s="95" t="e">
        <f>$X$10</f>
        <v>#REF!</v>
      </c>
      <c r="O439" s="93" t="str">
        <f>IFERROR(TRUNC(J439*F439,2),"")</f>
        <v/>
      </c>
      <c r="P439" s="93" t="str">
        <f>IFERROR(TRUNC(K439*F439,2),"")</f>
        <v/>
      </c>
      <c r="Q439" s="94" t="str">
        <f>IFERROR(TRUNC((O439+P439),2),"")</f>
        <v/>
      </c>
      <c r="R439" s="96" t="str">
        <f>IFERROR((Q439/$Q$593),"")</f>
        <v/>
      </c>
      <c r="S439" s="12" t="str">
        <f t="shared" si="796"/>
        <v>15.08.01</v>
      </c>
      <c r="X439" s="21"/>
      <c r="Y439" s="21"/>
      <c r="Z439" s="4"/>
      <c r="AA439" s="4"/>
      <c r="AB439" s="4"/>
      <c r="AC439" s="4"/>
      <c r="AD439" s="4"/>
      <c r="AE439" s="4"/>
      <c r="AF439" s="4"/>
      <c r="AG439" s="4"/>
      <c r="AH439" s="4"/>
      <c r="AI439" s="4"/>
      <c r="AJ439" s="4"/>
      <c r="AK439" s="4"/>
      <c r="AL439" s="4"/>
      <c r="AM439" s="4"/>
      <c r="AN439" s="4"/>
      <c r="AO439" s="4"/>
      <c r="AP439" s="4"/>
      <c r="AQ439" s="4"/>
      <c r="AR439" s="4"/>
      <c r="AS439" s="4"/>
      <c r="AT439" s="4"/>
      <c r="AU439" s="4"/>
      <c r="AV439" s="4"/>
      <c r="AW439" s="4"/>
      <c r="AX439" s="4"/>
      <c r="AY439" s="4"/>
      <c r="AZ439" s="4"/>
      <c r="BA439" s="4"/>
      <c r="BB439" s="4"/>
    </row>
    <row r="440" spans="1:54" ht="75">
      <c r="A440" s="159" t="s">
        <v>792</v>
      </c>
      <c r="B440" s="170" t="str">
        <f>IFERROR((VLOOKUP(D440,#REF!,7,0)),"")</f>
        <v/>
      </c>
      <c r="C440" s="170" t="str">
        <f>IFERROR((VLOOKUP(D440,#REF!,8,0)),"")</f>
        <v/>
      </c>
      <c r="D440" s="90" t="s">
        <v>793</v>
      </c>
      <c r="E440" s="91" t="s">
        <v>74</v>
      </c>
      <c r="F440" s="92">
        <v>17</v>
      </c>
      <c r="G440" s="93" t="str">
        <f>IFERROR((VLOOKUP(D440,#REF!,9,0)),"")</f>
        <v/>
      </c>
      <c r="H440" s="93" t="str">
        <f>IFERROR((VLOOKUP(D440,#REF!,10,0)),"")</f>
        <v/>
      </c>
      <c r="I440" s="94" t="str">
        <f>IFERROR(TRUNC((H440+G440),2),"")</f>
        <v/>
      </c>
      <c r="J440" s="93" t="str">
        <f>IFERROR(TRUNC(G440+G440*M440,2),"")</f>
        <v/>
      </c>
      <c r="K440" s="93" t="str">
        <f>IFERROR(TRUNC(H440*(1+N440),2),"")</f>
        <v/>
      </c>
      <c r="L440" s="94" t="str">
        <f>IFERROR(TRUNC((K440+J440),2),"")</f>
        <v/>
      </c>
      <c r="M440" s="95" t="e">
        <f>$X$9</f>
        <v>#REF!</v>
      </c>
      <c r="N440" s="95" t="e">
        <f>$X$10</f>
        <v>#REF!</v>
      </c>
      <c r="O440" s="93" t="str">
        <f>IFERROR(TRUNC(J440*F440,2),"")</f>
        <v/>
      </c>
      <c r="P440" s="93" t="str">
        <f>IFERROR(TRUNC(K440*F440,2),"")</f>
        <v/>
      </c>
      <c r="Q440" s="94" t="str">
        <f>IFERROR(TRUNC((O440+P440),2),"")</f>
        <v/>
      </c>
      <c r="R440" s="96" t="str">
        <f>IFERROR((Q440/$Q$593),"")</f>
        <v/>
      </c>
      <c r="S440" s="12" t="str">
        <f t="shared" ref="S440" si="797">+A440</f>
        <v>15.08.02</v>
      </c>
      <c r="X440" s="21"/>
      <c r="Y440" s="21"/>
      <c r="Z440" s="4"/>
      <c r="AA440" s="4"/>
      <c r="AB440" s="4"/>
      <c r="AC440" s="4"/>
      <c r="AD440" s="4"/>
      <c r="AE440" s="4"/>
      <c r="AF440" s="4"/>
      <c r="AG440" s="4"/>
      <c r="AH440" s="4"/>
      <c r="AI440" s="4"/>
      <c r="AJ440" s="4"/>
      <c r="AK440" s="4"/>
      <c r="AL440" s="4"/>
      <c r="AM440" s="4"/>
      <c r="AN440" s="4"/>
      <c r="AO440" s="4"/>
      <c r="AP440" s="4"/>
      <c r="AQ440" s="4"/>
      <c r="AR440" s="4"/>
      <c r="AS440" s="4"/>
      <c r="AT440" s="4"/>
      <c r="AU440" s="4"/>
      <c r="AV440" s="4"/>
      <c r="AW440" s="4"/>
      <c r="AX440" s="4"/>
      <c r="AY440" s="4"/>
      <c r="AZ440" s="4"/>
      <c r="BA440" s="4"/>
      <c r="BB440" s="4"/>
    </row>
    <row r="441" spans="1:54">
      <c r="A441" s="161"/>
      <c r="B441" s="43"/>
      <c r="C441" s="43"/>
      <c r="D441" s="42"/>
      <c r="E441" s="43"/>
      <c r="F441" s="44"/>
      <c r="G441" s="44"/>
      <c r="H441" s="44"/>
      <c r="I441" s="44"/>
      <c r="J441" s="44"/>
      <c r="K441" s="44"/>
      <c r="L441" s="45"/>
      <c r="M441" s="46"/>
      <c r="N441" s="46"/>
      <c r="O441" s="45"/>
      <c r="P441" s="45"/>
      <c r="Q441" s="45"/>
      <c r="R441" s="47"/>
      <c r="S441" s="12">
        <f t="shared" si="624"/>
        <v>0</v>
      </c>
      <c r="X441" s="21"/>
      <c r="Y441" s="21"/>
      <c r="Z441" s="4"/>
      <c r="AA441" s="4"/>
      <c r="AB441" s="4"/>
      <c r="AC441" s="4"/>
      <c r="AD441" s="4"/>
      <c r="AE441" s="4"/>
      <c r="AF441" s="4"/>
      <c r="AG441" s="4"/>
      <c r="AH441" s="4"/>
      <c r="AI441" s="4"/>
      <c r="AJ441" s="4"/>
      <c r="AK441" s="4"/>
      <c r="AL441" s="4"/>
      <c r="AM441" s="4"/>
      <c r="AN441" s="4"/>
      <c r="AO441" s="4"/>
      <c r="AP441" s="4"/>
      <c r="AQ441" s="4"/>
      <c r="AR441" s="4"/>
      <c r="AS441" s="4"/>
      <c r="AT441" s="4"/>
      <c r="AU441" s="4"/>
      <c r="AV441" s="4"/>
      <c r="AW441" s="4"/>
      <c r="AX441" s="4"/>
      <c r="AY441" s="4"/>
      <c r="AZ441" s="4"/>
      <c r="BA441" s="4"/>
      <c r="BB441" s="4"/>
    </row>
    <row r="442" spans="1:54" ht="12.95">
      <c r="A442" s="162"/>
      <c r="B442" s="49"/>
      <c r="C442" s="49"/>
      <c r="D442" s="48"/>
      <c r="E442" s="49"/>
      <c r="F442" s="21"/>
      <c r="G442" s="21"/>
      <c r="H442" s="21"/>
      <c r="I442" s="21"/>
      <c r="J442" s="21"/>
      <c r="K442" s="21"/>
      <c r="L442" s="34"/>
      <c r="M442" s="34"/>
      <c r="N442" s="34" t="s">
        <v>115</v>
      </c>
      <c r="O442" s="50">
        <f>SUM(O360:O441)</f>
        <v>0</v>
      </c>
      <c r="P442" s="50">
        <f>SUM(P360:P441)</f>
        <v>0</v>
      </c>
      <c r="Q442" s="51">
        <f>SUM(Q360:Q441)</f>
        <v>0</v>
      </c>
      <c r="R442" s="52">
        <f>SUM(R360:R441)</f>
        <v>0</v>
      </c>
      <c r="S442" s="12">
        <f t="shared" si="624"/>
        <v>0</v>
      </c>
      <c r="X442" s="21"/>
      <c r="Y442" s="21"/>
      <c r="Z442" s="4"/>
      <c r="AA442" s="4"/>
      <c r="AB442" s="4"/>
      <c r="AC442" s="4"/>
      <c r="AD442" s="4"/>
      <c r="AE442" s="4"/>
      <c r="AF442" s="4"/>
      <c r="AG442" s="4"/>
      <c r="AH442" s="4"/>
      <c r="AI442" s="4"/>
      <c r="AJ442" s="4"/>
      <c r="AK442" s="4"/>
      <c r="AL442" s="4"/>
      <c r="AM442" s="4"/>
      <c r="AN442" s="4"/>
      <c r="AO442" s="4"/>
      <c r="AP442" s="4"/>
      <c r="AQ442" s="4"/>
      <c r="AR442" s="4"/>
      <c r="AS442" s="4"/>
      <c r="AT442" s="4"/>
      <c r="AU442" s="4"/>
      <c r="AV442" s="4"/>
      <c r="AW442" s="4"/>
      <c r="AX442" s="4"/>
      <c r="AY442" s="4"/>
      <c r="AZ442" s="4"/>
      <c r="BA442" s="4"/>
      <c r="BB442" s="4"/>
    </row>
    <row r="443" spans="1:54" ht="12.95">
      <c r="A443" s="163"/>
      <c r="B443" s="54"/>
      <c r="C443" s="54"/>
      <c r="D443" s="53"/>
      <c r="E443" s="54"/>
      <c r="F443" s="55"/>
      <c r="G443" s="55"/>
      <c r="H443" s="55"/>
      <c r="I443" s="55"/>
      <c r="J443" s="55"/>
      <c r="K443" s="55"/>
      <c r="L443" s="56"/>
      <c r="M443" s="57"/>
      <c r="N443" s="57"/>
      <c r="O443" s="20"/>
      <c r="P443" s="20"/>
      <c r="Q443" s="57"/>
      <c r="R443" s="58"/>
      <c r="S443" s="12">
        <f t="shared" si="624"/>
        <v>0</v>
      </c>
      <c r="X443" s="21"/>
      <c r="Y443" s="21"/>
      <c r="Z443" s="4"/>
      <c r="AA443" s="4"/>
      <c r="AB443" s="4"/>
      <c r="AC443" s="4"/>
      <c r="AD443" s="4"/>
      <c r="AE443" s="4"/>
      <c r="AF443" s="4"/>
      <c r="AG443" s="4"/>
      <c r="AH443" s="4"/>
      <c r="AI443" s="4"/>
      <c r="AJ443" s="4"/>
      <c r="AK443" s="4"/>
      <c r="AL443" s="4"/>
      <c r="AM443" s="4"/>
      <c r="AN443" s="4"/>
      <c r="AO443" s="4"/>
      <c r="AP443" s="4"/>
      <c r="AQ443" s="4"/>
      <c r="AR443" s="4"/>
      <c r="AS443" s="4"/>
      <c r="AT443" s="4"/>
      <c r="AU443" s="4"/>
      <c r="AV443" s="4"/>
      <c r="AW443" s="4"/>
      <c r="AX443" s="4"/>
      <c r="AY443" s="4"/>
      <c r="AZ443" s="4"/>
      <c r="BA443" s="4"/>
      <c r="BB443" s="4"/>
    </row>
    <row r="444" spans="1:54" ht="26.1">
      <c r="A444" s="157" t="s">
        <v>23</v>
      </c>
      <c r="B444" s="168"/>
      <c r="C444" s="168"/>
      <c r="D444" s="86" t="s">
        <v>794</v>
      </c>
      <c r="E444" s="86"/>
      <c r="F444" s="87"/>
      <c r="G444" s="86"/>
      <c r="H444" s="86"/>
      <c r="I444" s="86"/>
      <c r="J444" s="86"/>
      <c r="K444" s="86"/>
      <c r="L444" s="86"/>
      <c r="M444" s="88"/>
      <c r="N444" s="88"/>
      <c r="O444" s="86"/>
      <c r="P444" s="86"/>
      <c r="Q444" s="86"/>
      <c r="R444" s="89"/>
      <c r="S444" s="12" t="str">
        <f t="shared" si="624"/>
        <v>16</v>
      </c>
      <c r="T444" s="13">
        <f>O472</f>
        <v>0</v>
      </c>
      <c r="U444" s="13">
        <f>P472</f>
        <v>0</v>
      </c>
      <c r="V444" s="13">
        <f t="shared" ref="V444" si="798">Q472</f>
        <v>0</v>
      </c>
      <c r="W444" s="21"/>
      <c r="X444" s="21"/>
      <c r="Y444" s="21"/>
      <c r="Z444" s="4"/>
      <c r="AA444" s="4"/>
      <c r="AB444" s="4"/>
      <c r="AC444" s="4"/>
      <c r="AD444" s="4"/>
      <c r="AE444" s="4"/>
      <c r="AF444" s="4"/>
      <c r="AG444" s="4"/>
      <c r="AH444" s="4"/>
      <c r="AI444" s="4"/>
      <c r="AJ444" s="4"/>
      <c r="AK444" s="4"/>
      <c r="AL444" s="4"/>
      <c r="AM444" s="4"/>
      <c r="AN444" s="4"/>
      <c r="AO444" s="4"/>
      <c r="AP444" s="4"/>
      <c r="AQ444" s="4"/>
      <c r="AR444" s="4"/>
      <c r="AS444" s="4"/>
      <c r="AT444" s="4"/>
      <c r="AU444" s="4"/>
      <c r="AV444" s="4"/>
      <c r="AW444" s="4"/>
      <c r="AX444" s="4"/>
      <c r="AY444" s="4"/>
      <c r="AZ444" s="4"/>
      <c r="BA444" s="4"/>
      <c r="BB444" s="4"/>
    </row>
    <row r="445" spans="1:54" ht="12.95">
      <c r="A445" s="158" t="s">
        <v>795</v>
      </c>
      <c r="B445" s="169"/>
      <c r="C445" s="169"/>
      <c r="D445" s="97" t="s">
        <v>796</v>
      </c>
      <c r="E445" s="97"/>
      <c r="F445" s="98"/>
      <c r="G445" s="97"/>
      <c r="H445" s="97"/>
      <c r="I445" s="97"/>
      <c r="J445" s="97"/>
      <c r="K445" s="97"/>
      <c r="L445" s="97"/>
      <c r="M445" s="99"/>
      <c r="N445" s="99"/>
      <c r="O445" s="97"/>
      <c r="P445" s="97"/>
      <c r="Q445" s="97"/>
      <c r="R445" s="100"/>
      <c r="S445" s="12" t="str">
        <f t="shared" ref="S445:S446" si="799">+A445</f>
        <v>16.01</v>
      </c>
      <c r="X445" s="21"/>
      <c r="Y445" s="21"/>
      <c r="Z445" s="4"/>
      <c r="AA445" s="4"/>
      <c r="AB445" s="4"/>
      <c r="AC445" s="4"/>
      <c r="AD445" s="4"/>
      <c r="AE445" s="4"/>
      <c r="AF445" s="4"/>
      <c r="AG445" s="4"/>
      <c r="AH445" s="4"/>
      <c r="AI445" s="4"/>
      <c r="AJ445" s="4"/>
      <c r="AK445" s="4"/>
      <c r="AL445" s="4"/>
      <c r="AM445" s="4"/>
      <c r="AN445" s="4"/>
      <c r="AO445" s="4"/>
      <c r="AP445" s="4"/>
      <c r="AQ445" s="4"/>
      <c r="AR445" s="4"/>
      <c r="AS445" s="4"/>
      <c r="AT445" s="4"/>
      <c r="AU445" s="4"/>
      <c r="AV445" s="4"/>
      <c r="AW445" s="4"/>
      <c r="AX445" s="4"/>
      <c r="AY445" s="4"/>
      <c r="AZ445" s="4"/>
      <c r="BA445" s="4"/>
      <c r="BB445" s="4"/>
    </row>
    <row r="446" spans="1:54" ht="62.45">
      <c r="A446" s="159" t="s">
        <v>797</v>
      </c>
      <c r="B446" s="170" t="str">
        <f>IFERROR((VLOOKUP(D446,#REF!,7,0)),"")</f>
        <v/>
      </c>
      <c r="C446" s="170" t="str">
        <f>IFERROR((VLOOKUP(D446,#REF!,8,0)),"")</f>
        <v/>
      </c>
      <c r="D446" s="90" t="s">
        <v>798</v>
      </c>
      <c r="E446" s="91" t="s">
        <v>74</v>
      </c>
      <c r="F446" s="92">
        <v>1</v>
      </c>
      <c r="G446" s="93" t="str">
        <f>IFERROR((VLOOKUP(D446,#REF!,9,0)),"")</f>
        <v/>
      </c>
      <c r="H446" s="93" t="str">
        <f>IFERROR((VLOOKUP(D446,#REF!,10,0)),"")</f>
        <v/>
      </c>
      <c r="I446" s="94" t="str">
        <f>IFERROR(TRUNC((H446+G446),2),"")</f>
        <v/>
      </c>
      <c r="J446" s="93" t="str">
        <f>IFERROR(TRUNC(G446+G446*M446,2),"")</f>
        <v/>
      </c>
      <c r="K446" s="93" t="str">
        <f>IFERROR(TRUNC(H446*(1+N446),2),"")</f>
        <v/>
      </c>
      <c r="L446" s="94" t="str">
        <f>IFERROR(TRUNC((K446+J446),2),"")</f>
        <v/>
      </c>
      <c r="M446" s="95" t="e">
        <f>$X$9</f>
        <v>#REF!</v>
      </c>
      <c r="N446" s="95" t="e">
        <f>$X$10</f>
        <v>#REF!</v>
      </c>
      <c r="O446" s="93" t="str">
        <f>IFERROR(TRUNC(J446*F446,2),"")</f>
        <v/>
      </c>
      <c r="P446" s="93" t="str">
        <f>IFERROR(TRUNC(K446*F446,2),"")</f>
        <v/>
      </c>
      <c r="Q446" s="94" t="str">
        <f>IFERROR(TRUNC((O446+P446),2),"")</f>
        <v/>
      </c>
      <c r="R446" s="96" t="str">
        <f>IFERROR((Q446/$Q$593),"")</f>
        <v/>
      </c>
      <c r="S446" s="12" t="str">
        <f t="shared" si="799"/>
        <v>16.01.01</v>
      </c>
      <c r="X446" s="21"/>
      <c r="Y446" s="21"/>
      <c r="Z446" s="4"/>
      <c r="AA446" s="4"/>
      <c r="AB446" s="4"/>
      <c r="AC446" s="4"/>
      <c r="AD446" s="4"/>
      <c r="AE446" s="4"/>
      <c r="AF446" s="4"/>
      <c r="AG446" s="4"/>
      <c r="AH446" s="4"/>
      <c r="AI446" s="4"/>
      <c r="AJ446" s="4"/>
      <c r="AK446" s="4"/>
      <c r="AL446" s="4"/>
      <c r="AM446" s="4"/>
      <c r="AN446" s="4"/>
      <c r="AO446" s="4"/>
      <c r="AP446" s="4"/>
      <c r="AQ446" s="4"/>
      <c r="AR446" s="4"/>
      <c r="AS446" s="4"/>
      <c r="AT446" s="4"/>
      <c r="AU446" s="4"/>
      <c r="AV446" s="4"/>
      <c r="AW446" s="4"/>
      <c r="AX446" s="4"/>
      <c r="AY446" s="4"/>
      <c r="AZ446" s="4"/>
      <c r="BA446" s="4"/>
      <c r="BB446" s="4"/>
    </row>
    <row r="447" spans="1:54" ht="12.95">
      <c r="A447" s="158" t="s">
        <v>799</v>
      </c>
      <c r="B447" s="169"/>
      <c r="C447" s="169"/>
      <c r="D447" s="97" t="s">
        <v>800</v>
      </c>
      <c r="E447" s="97"/>
      <c r="F447" s="98"/>
      <c r="G447" s="97"/>
      <c r="H447" s="97"/>
      <c r="I447" s="97"/>
      <c r="J447" s="97"/>
      <c r="K447" s="97"/>
      <c r="L447" s="97"/>
      <c r="M447" s="99"/>
      <c r="N447" s="99"/>
      <c r="O447" s="97"/>
      <c r="P447" s="97"/>
      <c r="Q447" s="97"/>
      <c r="R447" s="100"/>
      <c r="S447" s="12" t="str">
        <f t="shared" ref="S447:S452" si="800">+A447</f>
        <v>16.02</v>
      </c>
      <c r="X447" s="21"/>
      <c r="Y447" s="21"/>
      <c r="Z447" s="4"/>
      <c r="AA447" s="4"/>
      <c r="AB447" s="4"/>
      <c r="AC447" s="4"/>
      <c r="AD447" s="4"/>
      <c r="AE447" s="4"/>
      <c r="AF447" s="4"/>
      <c r="AG447" s="4"/>
      <c r="AH447" s="4"/>
      <c r="AI447" s="4"/>
      <c r="AJ447" s="4"/>
      <c r="AK447" s="4"/>
      <c r="AL447" s="4"/>
      <c r="AM447" s="4"/>
      <c r="AN447" s="4"/>
      <c r="AO447" s="4"/>
      <c r="AP447" s="4"/>
      <c r="AQ447" s="4"/>
      <c r="AR447" s="4"/>
      <c r="AS447" s="4"/>
      <c r="AT447" s="4"/>
      <c r="AU447" s="4"/>
      <c r="AV447" s="4"/>
      <c r="AW447" s="4"/>
      <c r="AX447" s="4"/>
      <c r="AY447" s="4"/>
      <c r="AZ447" s="4"/>
      <c r="BA447" s="4"/>
      <c r="BB447" s="4"/>
    </row>
    <row r="448" spans="1:54" ht="125.1">
      <c r="A448" s="159" t="s">
        <v>801</v>
      </c>
      <c r="B448" s="170" t="str">
        <f>IFERROR((VLOOKUP(D448,#REF!,7,0)),"")</f>
        <v/>
      </c>
      <c r="C448" s="170" t="str">
        <f>IFERROR((VLOOKUP(D448,#REF!,8,0)),"")</f>
        <v/>
      </c>
      <c r="D448" s="90" t="s">
        <v>802</v>
      </c>
      <c r="E448" s="91" t="s">
        <v>74</v>
      </c>
      <c r="F448" s="92">
        <v>30</v>
      </c>
      <c r="G448" s="93" t="str">
        <f>IFERROR((VLOOKUP(D448,#REF!,9,0)),"")</f>
        <v/>
      </c>
      <c r="H448" s="93" t="str">
        <f>IFERROR((VLOOKUP(D448,#REF!,10,0)),"")</f>
        <v/>
      </c>
      <c r="I448" s="94" t="str">
        <f t="shared" ref="I448:I452" si="801">IFERROR(TRUNC((H448+G448),2),"")</f>
        <v/>
      </c>
      <c r="J448" s="93" t="str">
        <f t="shared" ref="J448:J452" si="802">IFERROR(TRUNC(G448+G448*M448,2),"")</f>
        <v/>
      </c>
      <c r="K448" s="93" t="str">
        <f t="shared" ref="K448:K452" si="803">IFERROR(TRUNC(H448*(1+N448),2),"")</f>
        <v/>
      </c>
      <c r="L448" s="94" t="str">
        <f t="shared" ref="L448:L452" si="804">IFERROR(TRUNC((K448+J448),2),"")</f>
        <v/>
      </c>
      <c r="M448" s="95" t="e">
        <f t="shared" ref="M448:M452" si="805">$X$9</f>
        <v>#REF!</v>
      </c>
      <c r="N448" s="95" t="e">
        <f t="shared" ref="N448:N452" si="806">$X$10</f>
        <v>#REF!</v>
      </c>
      <c r="O448" s="93" t="str">
        <f t="shared" ref="O448:O452" si="807">IFERROR(TRUNC(J448*F448,2),"")</f>
        <v/>
      </c>
      <c r="P448" s="93" t="str">
        <f t="shared" ref="P448:P452" si="808">IFERROR(TRUNC(K448*F448,2),"")</f>
        <v/>
      </c>
      <c r="Q448" s="94" t="str">
        <f t="shared" ref="Q448:Q452" si="809">IFERROR(TRUNC((O448+P448),2),"")</f>
        <v/>
      </c>
      <c r="R448" s="96" t="str">
        <f>IFERROR((Q448/$Q$593),"")</f>
        <v/>
      </c>
      <c r="S448" s="12" t="str">
        <f t="shared" ref="S448:S449" si="810">+A448</f>
        <v>16.02.01</v>
      </c>
      <c r="X448" s="21"/>
      <c r="Y448" s="21"/>
      <c r="Z448" s="4"/>
      <c r="AA448" s="4"/>
      <c r="AB448" s="4"/>
      <c r="AC448" s="4"/>
      <c r="AD448" s="4"/>
      <c r="AE448" s="4"/>
      <c r="AF448" s="4"/>
      <c r="AG448" s="4"/>
      <c r="AH448" s="4"/>
      <c r="AI448" s="4"/>
      <c r="AJ448" s="4"/>
      <c r="AK448" s="4"/>
      <c r="AL448" s="4"/>
      <c r="AM448" s="4"/>
      <c r="AN448" s="4"/>
      <c r="AO448" s="4"/>
      <c r="AP448" s="4"/>
      <c r="AQ448" s="4"/>
      <c r="AR448" s="4"/>
      <c r="AS448" s="4"/>
      <c r="AT448" s="4"/>
      <c r="AU448" s="4"/>
      <c r="AV448" s="4"/>
      <c r="AW448" s="4"/>
      <c r="AX448" s="4"/>
      <c r="AY448" s="4"/>
      <c r="AZ448" s="4"/>
      <c r="BA448" s="4"/>
      <c r="BB448" s="4"/>
    </row>
    <row r="449" spans="1:54" ht="125.1">
      <c r="A449" s="159" t="s">
        <v>803</v>
      </c>
      <c r="B449" s="170" t="str">
        <f>IFERROR((VLOOKUP(D449,#REF!,7,0)),"")</f>
        <v/>
      </c>
      <c r="C449" s="170" t="str">
        <f>IFERROR((VLOOKUP(D449,#REF!,8,0)),"")</f>
        <v/>
      </c>
      <c r="D449" s="90" t="s">
        <v>804</v>
      </c>
      <c r="E449" s="91" t="s">
        <v>74</v>
      </c>
      <c r="F449" s="92">
        <v>17</v>
      </c>
      <c r="G449" s="93" t="str">
        <f>IFERROR((VLOOKUP(D449,#REF!,9,0)),"")</f>
        <v/>
      </c>
      <c r="H449" s="93" t="str">
        <f>IFERROR((VLOOKUP(D449,#REF!,10,0)),"")</f>
        <v/>
      </c>
      <c r="I449" s="94" t="str">
        <f t="shared" si="801"/>
        <v/>
      </c>
      <c r="J449" s="93" t="str">
        <f t="shared" si="802"/>
        <v/>
      </c>
      <c r="K449" s="93" t="str">
        <f t="shared" si="803"/>
        <v/>
      </c>
      <c r="L449" s="94" t="str">
        <f t="shared" si="804"/>
        <v/>
      </c>
      <c r="M449" s="95" t="e">
        <f t="shared" si="805"/>
        <v>#REF!</v>
      </c>
      <c r="N449" s="95" t="e">
        <f t="shared" si="806"/>
        <v>#REF!</v>
      </c>
      <c r="O449" s="93" t="str">
        <f t="shared" si="807"/>
        <v/>
      </c>
      <c r="P449" s="93" t="str">
        <f t="shared" si="808"/>
        <v/>
      </c>
      <c r="Q449" s="94" t="str">
        <f t="shared" si="809"/>
        <v/>
      </c>
      <c r="R449" s="96" t="str">
        <f>IFERROR((Q449/$Q$593),"")</f>
        <v/>
      </c>
      <c r="S449" s="12" t="str">
        <f t="shared" si="810"/>
        <v>16.02.02</v>
      </c>
      <c r="X449" s="21"/>
      <c r="Y449" s="21"/>
      <c r="Z449" s="4"/>
      <c r="AA449" s="4"/>
      <c r="AB449" s="4"/>
      <c r="AC449" s="4"/>
      <c r="AD449" s="4"/>
      <c r="AE449" s="4"/>
      <c r="AF449" s="4"/>
      <c r="AG449" s="4"/>
      <c r="AH449" s="4"/>
      <c r="AI449" s="4"/>
      <c r="AJ449" s="4"/>
      <c r="AK449" s="4"/>
      <c r="AL449" s="4"/>
      <c r="AM449" s="4"/>
      <c r="AN449" s="4"/>
      <c r="AO449" s="4"/>
      <c r="AP449" s="4"/>
      <c r="AQ449" s="4"/>
      <c r="AR449" s="4"/>
      <c r="AS449" s="4"/>
      <c r="AT449" s="4"/>
      <c r="AU449" s="4"/>
      <c r="AV449" s="4"/>
      <c r="AW449" s="4"/>
      <c r="AX449" s="4"/>
      <c r="AY449" s="4"/>
      <c r="AZ449" s="4"/>
      <c r="BA449" s="4"/>
      <c r="BB449" s="4"/>
    </row>
    <row r="450" spans="1:54" ht="125.1">
      <c r="A450" s="159" t="s">
        <v>805</v>
      </c>
      <c r="B450" s="170" t="str">
        <f>IFERROR((VLOOKUP(D450,#REF!,7,0)),"")</f>
        <v/>
      </c>
      <c r="C450" s="170" t="str">
        <f>IFERROR((VLOOKUP(D450,#REF!,8,0)),"")</f>
        <v/>
      </c>
      <c r="D450" s="90" t="s">
        <v>806</v>
      </c>
      <c r="E450" s="91" t="s">
        <v>74</v>
      </c>
      <c r="F450" s="92">
        <v>18</v>
      </c>
      <c r="G450" s="93" t="str">
        <f>IFERROR((VLOOKUP(D450,#REF!,9,0)),"")</f>
        <v/>
      </c>
      <c r="H450" s="93" t="str">
        <f>IFERROR((VLOOKUP(D450,#REF!,10,0)),"")</f>
        <v/>
      </c>
      <c r="I450" s="94" t="str">
        <f t="shared" ref="I450" si="811">IFERROR(TRUNC((H450+G450),2),"")</f>
        <v/>
      </c>
      <c r="J450" s="93" t="str">
        <f t="shared" ref="J450" si="812">IFERROR(TRUNC(G450+G450*M450,2),"")</f>
        <v/>
      </c>
      <c r="K450" s="93" t="str">
        <f t="shared" ref="K450" si="813">IFERROR(TRUNC(H450*(1+N450),2),"")</f>
        <v/>
      </c>
      <c r="L450" s="94" t="str">
        <f t="shared" ref="L450" si="814">IFERROR(TRUNC((K450+J450),2),"")</f>
        <v/>
      </c>
      <c r="M450" s="95" t="e">
        <f t="shared" si="805"/>
        <v>#REF!</v>
      </c>
      <c r="N450" s="95" t="e">
        <f t="shared" si="806"/>
        <v>#REF!</v>
      </c>
      <c r="O450" s="93" t="str">
        <f t="shared" ref="O450" si="815">IFERROR(TRUNC(J450*F450,2),"")</f>
        <v/>
      </c>
      <c r="P450" s="93" t="str">
        <f t="shared" ref="P450" si="816">IFERROR(TRUNC(K450*F450,2),"")</f>
        <v/>
      </c>
      <c r="Q450" s="94" t="str">
        <f t="shared" ref="Q450" si="817">IFERROR(TRUNC((O450+P450),2),"")</f>
        <v/>
      </c>
      <c r="R450" s="96" t="str">
        <f>IFERROR((Q450/$Q$593),"")</f>
        <v/>
      </c>
      <c r="S450" s="12" t="str">
        <f t="shared" ref="S450" si="818">+A450</f>
        <v>16.02.03</v>
      </c>
      <c r="X450" s="21"/>
      <c r="Y450" s="21"/>
      <c r="Z450" s="4"/>
      <c r="AA450" s="4"/>
      <c r="AB450" s="4"/>
      <c r="AC450" s="4"/>
      <c r="AD450" s="4"/>
      <c r="AE450" s="4"/>
      <c r="AF450" s="4"/>
      <c r="AG450" s="4"/>
      <c r="AH450" s="4"/>
      <c r="AI450" s="4"/>
      <c r="AJ450" s="4"/>
      <c r="AK450" s="4"/>
      <c r="AL450" s="4"/>
      <c r="AM450" s="4"/>
      <c r="AN450" s="4"/>
      <c r="AO450" s="4"/>
      <c r="AP450" s="4"/>
      <c r="AQ450" s="4"/>
      <c r="AR450" s="4"/>
      <c r="AS450" s="4"/>
      <c r="AT450" s="4"/>
      <c r="AU450" s="4"/>
      <c r="AV450" s="4"/>
      <c r="AW450" s="4"/>
      <c r="AX450" s="4"/>
      <c r="AY450" s="4"/>
      <c r="AZ450" s="4"/>
      <c r="BA450" s="4"/>
      <c r="BB450" s="4"/>
    </row>
    <row r="451" spans="1:54" ht="150">
      <c r="A451" s="159" t="s">
        <v>807</v>
      </c>
      <c r="B451" s="170" t="str">
        <f>IFERROR((VLOOKUP(D451,#REF!,7,0)),"")</f>
        <v/>
      </c>
      <c r="C451" s="170" t="str">
        <f>IFERROR((VLOOKUP(D451,#REF!,8,0)),"")</f>
        <v/>
      </c>
      <c r="D451" s="90" t="s">
        <v>808</v>
      </c>
      <c r="E451" s="91" t="s">
        <v>74</v>
      </c>
      <c r="F451" s="92">
        <v>2</v>
      </c>
      <c r="G451" s="93" t="str">
        <f>IFERROR((VLOOKUP(D451,#REF!,9,0)),"")</f>
        <v/>
      </c>
      <c r="H451" s="93" t="str">
        <f>IFERROR((VLOOKUP(D451,#REF!,10,0)),"")</f>
        <v/>
      </c>
      <c r="I451" s="94" t="str">
        <f t="shared" ref="I451" si="819">IFERROR(TRUNC((H451+G451),2),"")</f>
        <v/>
      </c>
      <c r="J451" s="93" t="str">
        <f t="shared" ref="J451" si="820">IFERROR(TRUNC(G451+G451*M451,2),"")</f>
        <v/>
      </c>
      <c r="K451" s="93" t="str">
        <f t="shared" ref="K451" si="821">IFERROR(TRUNC(H451*(1+N451),2),"")</f>
        <v/>
      </c>
      <c r="L451" s="94" t="str">
        <f t="shared" ref="L451" si="822">IFERROR(TRUNC((K451+J451),2),"")</f>
        <v/>
      </c>
      <c r="M451" s="95" t="e">
        <f t="shared" si="805"/>
        <v>#REF!</v>
      </c>
      <c r="N451" s="95" t="e">
        <f t="shared" si="806"/>
        <v>#REF!</v>
      </c>
      <c r="O451" s="93" t="str">
        <f t="shared" ref="O451" si="823">IFERROR(TRUNC(J451*F451,2),"")</f>
        <v/>
      </c>
      <c r="P451" s="93" t="str">
        <f t="shared" ref="P451" si="824">IFERROR(TRUNC(K451*F451,2),"")</f>
        <v/>
      </c>
      <c r="Q451" s="94" t="str">
        <f t="shared" ref="Q451" si="825">IFERROR(TRUNC((O451+P451),2),"")</f>
        <v/>
      </c>
      <c r="R451" s="96" t="str">
        <f>IFERROR((Q451/$Q$593),"")</f>
        <v/>
      </c>
      <c r="S451" s="12" t="str">
        <f t="shared" ref="S451" si="826">+A451</f>
        <v>16.02.04</v>
      </c>
      <c r="X451" s="21"/>
      <c r="Y451" s="21"/>
      <c r="Z451" s="4"/>
      <c r="AA451" s="4"/>
      <c r="AB451" s="4"/>
      <c r="AC451" s="4"/>
      <c r="AD451" s="4"/>
      <c r="AE451" s="4"/>
      <c r="AF451" s="4"/>
      <c r="AG451" s="4"/>
      <c r="AH451" s="4"/>
      <c r="AI451" s="4"/>
      <c r="AJ451" s="4"/>
      <c r="AK451" s="4"/>
      <c r="AL451" s="4"/>
      <c r="AM451" s="4"/>
      <c r="AN451" s="4"/>
      <c r="AO451" s="4"/>
      <c r="AP451" s="4"/>
      <c r="AQ451" s="4"/>
      <c r="AR451" s="4"/>
      <c r="AS451" s="4"/>
      <c r="AT451" s="4"/>
      <c r="AU451" s="4"/>
      <c r="AV451" s="4"/>
      <c r="AW451" s="4"/>
      <c r="AX451" s="4"/>
      <c r="AY451" s="4"/>
      <c r="AZ451" s="4"/>
      <c r="BA451" s="4"/>
      <c r="BB451" s="4"/>
    </row>
    <row r="452" spans="1:54" ht="137.44999999999999">
      <c r="A452" s="159" t="s">
        <v>809</v>
      </c>
      <c r="B452" s="170" t="str">
        <f>IFERROR((VLOOKUP(D452,#REF!,7,0)),"")</f>
        <v/>
      </c>
      <c r="C452" s="170" t="str">
        <f>IFERROR((VLOOKUP(D452,#REF!,8,0)),"")</f>
        <v/>
      </c>
      <c r="D452" s="90" t="s">
        <v>810</v>
      </c>
      <c r="E452" s="91" t="s">
        <v>74</v>
      </c>
      <c r="F452" s="92">
        <v>16</v>
      </c>
      <c r="G452" s="93" t="str">
        <f>IFERROR((VLOOKUP(D452,#REF!,9,0)),"")</f>
        <v/>
      </c>
      <c r="H452" s="93" t="str">
        <f>IFERROR((VLOOKUP(D452,#REF!,10,0)),"")</f>
        <v/>
      </c>
      <c r="I452" s="94" t="str">
        <f t="shared" si="801"/>
        <v/>
      </c>
      <c r="J452" s="93" t="str">
        <f t="shared" si="802"/>
        <v/>
      </c>
      <c r="K452" s="93" t="str">
        <f t="shared" si="803"/>
        <v/>
      </c>
      <c r="L452" s="94" t="str">
        <f t="shared" si="804"/>
        <v/>
      </c>
      <c r="M452" s="95" t="e">
        <f t="shared" si="805"/>
        <v>#REF!</v>
      </c>
      <c r="N452" s="95" t="e">
        <f t="shared" si="806"/>
        <v>#REF!</v>
      </c>
      <c r="O452" s="93" t="str">
        <f t="shared" si="807"/>
        <v/>
      </c>
      <c r="P452" s="93" t="str">
        <f t="shared" si="808"/>
        <v/>
      </c>
      <c r="Q452" s="94" t="str">
        <f t="shared" si="809"/>
        <v/>
      </c>
      <c r="R452" s="96" t="str">
        <f>IFERROR((Q452/$Q$593),"")</f>
        <v/>
      </c>
      <c r="S452" s="12" t="str">
        <f t="shared" si="800"/>
        <v>16.02.05</v>
      </c>
      <c r="X452" s="21"/>
      <c r="Y452" s="21"/>
      <c r="Z452" s="4"/>
      <c r="AA452" s="4"/>
      <c r="AB452" s="4"/>
      <c r="AC452" s="4"/>
      <c r="AD452" s="4"/>
      <c r="AE452" s="4"/>
      <c r="AF452" s="4"/>
      <c r="AG452" s="4"/>
      <c r="AH452" s="4"/>
      <c r="AI452" s="4"/>
      <c r="AJ452" s="4"/>
      <c r="AK452" s="4"/>
      <c r="AL452" s="4"/>
      <c r="AM452" s="4"/>
      <c r="AN452" s="4"/>
      <c r="AO452" s="4"/>
      <c r="AP452" s="4"/>
      <c r="AQ452" s="4"/>
      <c r="AR452" s="4"/>
      <c r="AS452" s="4"/>
      <c r="AT452" s="4"/>
      <c r="AU452" s="4"/>
      <c r="AV452" s="4"/>
      <c r="AW452" s="4"/>
      <c r="AX452" s="4"/>
      <c r="AY452" s="4"/>
      <c r="AZ452" s="4"/>
      <c r="BA452" s="4"/>
      <c r="BB452" s="4"/>
    </row>
    <row r="453" spans="1:54" ht="12.95">
      <c r="A453" s="158" t="s">
        <v>811</v>
      </c>
      <c r="B453" s="169"/>
      <c r="C453" s="169"/>
      <c r="D453" s="97" t="s">
        <v>812</v>
      </c>
      <c r="E453" s="97"/>
      <c r="F453" s="98"/>
      <c r="G453" s="97"/>
      <c r="H453" s="97"/>
      <c r="I453" s="97"/>
      <c r="J453" s="97"/>
      <c r="K453" s="97"/>
      <c r="L453" s="97"/>
      <c r="M453" s="99"/>
      <c r="N453" s="99"/>
      <c r="O453" s="97"/>
      <c r="P453" s="97"/>
      <c r="Q453" s="97"/>
      <c r="R453" s="100"/>
      <c r="S453" s="12" t="str">
        <f t="shared" si="624"/>
        <v>16.03</v>
      </c>
      <c r="X453" s="21"/>
      <c r="Y453" s="21"/>
      <c r="Z453" s="4"/>
      <c r="AA453" s="4"/>
      <c r="AB453" s="4"/>
      <c r="AC453" s="4"/>
      <c r="AD453" s="4"/>
      <c r="AE453" s="4"/>
      <c r="AF453" s="4"/>
      <c r="AG453" s="4"/>
      <c r="AH453" s="4"/>
      <c r="AI453" s="4"/>
      <c r="AJ453" s="4"/>
      <c r="AK453" s="4"/>
      <c r="AL453" s="4"/>
      <c r="AM453" s="4"/>
      <c r="AN453" s="4"/>
      <c r="AO453" s="4"/>
      <c r="AP453" s="4"/>
      <c r="AQ453" s="4"/>
      <c r="AR453" s="4"/>
      <c r="AS453" s="4"/>
      <c r="AT453" s="4"/>
      <c r="AU453" s="4"/>
      <c r="AV453" s="4"/>
      <c r="AW453" s="4"/>
      <c r="AX453" s="4"/>
      <c r="AY453" s="4"/>
      <c r="AZ453" s="4"/>
      <c r="BA453" s="4"/>
      <c r="BB453" s="4"/>
    </row>
    <row r="454" spans="1:54" ht="24.95">
      <c r="A454" s="159" t="s">
        <v>813</v>
      </c>
      <c r="B454" s="170" t="str">
        <f>IFERROR((VLOOKUP(D454,#REF!,7,0)),"")</f>
        <v/>
      </c>
      <c r="C454" s="170" t="str">
        <f>IFERROR((VLOOKUP(D454,#REF!,8,0)),"")</f>
        <v/>
      </c>
      <c r="D454" s="90" t="s">
        <v>814</v>
      </c>
      <c r="E454" s="91" t="s">
        <v>74</v>
      </c>
      <c r="F454" s="92">
        <v>10</v>
      </c>
      <c r="G454" s="93" t="str">
        <f>IFERROR((VLOOKUP(D454,#REF!,9,0)),"")</f>
        <v/>
      </c>
      <c r="H454" s="93" t="str">
        <f>IFERROR((VLOOKUP(D454,#REF!,10,0)),"")</f>
        <v/>
      </c>
      <c r="I454" s="94" t="str">
        <f t="shared" ref="I454" si="827">IFERROR(TRUNC((H454+G454),2),"")</f>
        <v/>
      </c>
      <c r="J454" s="93" t="str">
        <f t="shared" ref="J454" si="828">IFERROR(TRUNC(G454+G454*M454,2),"")</f>
        <v/>
      </c>
      <c r="K454" s="93" t="str">
        <f t="shared" ref="K454" si="829">IFERROR(TRUNC(H454*(1+N454),2),"")</f>
        <v/>
      </c>
      <c r="L454" s="94" t="str">
        <f t="shared" ref="L454" si="830">IFERROR(TRUNC((K454+J454),2),"")</f>
        <v/>
      </c>
      <c r="M454" s="95" t="e">
        <f t="shared" ref="M454:M455" si="831">$X$9</f>
        <v>#REF!</v>
      </c>
      <c r="N454" s="95" t="e">
        <f t="shared" ref="N454:N455" si="832">$X$10</f>
        <v>#REF!</v>
      </c>
      <c r="O454" s="93" t="str">
        <f t="shared" ref="O454" si="833">IFERROR(TRUNC(J454*F454,2),"")</f>
        <v/>
      </c>
      <c r="P454" s="93" t="str">
        <f t="shared" ref="P454" si="834">IFERROR(TRUNC(K454*F454,2),"")</f>
        <v/>
      </c>
      <c r="Q454" s="94" t="str">
        <f t="shared" ref="Q454" si="835">IFERROR(TRUNC((O454+P454),2),"")</f>
        <v/>
      </c>
      <c r="R454" s="96" t="str">
        <f>IFERROR((Q454/$Q$593),"")</f>
        <v/>
      </c>
      <c r="S454" s="12" t="str">
        <f>+A454</f>
        <v>16.03.01</v>
      </c>
      <c r="X454" s="21"/>
      <c r="Y454" s="21"/>
      <c r="Z454" s="4"/>
      <c r="AA454" s="4"/>
      <c r="AB454" s="4"/>
      <c r="AC454" s="4"/>
      <c r="AD454" s="4"/>
      <c r="AE454" s="4"/>
      <c r="AF454" s="4"/>
      <c r="AG454" s="4"/>
      <c r="AH454" s="4"/>
      <c r="AI454" s="4"/>
      <c r="AJ454" s="4"/>
      <c r="AK454" s="4"/>
      <c r="AL454" s="4"/>
      <c r="AM454" s="4"/>
      <c r="AN454" s="4"/>
      <c r="AO454" s="4"/>
      <c r="AP454" s="4"/>
      <c r="AQ454" s="4"/>
      <c r="AR454" s="4"/>
      <c r="AS454" s="4"/>
      <c r="AT454" s="4"/>
      <c r="AU454" s="4"/>
      <c r="AV454" s="4"/>
      <c r="AW454" s="4"/>
      <c r="AX454" s="4"/>
      <c r="AY454" s="4"/>
      <c r="AZ454" s="4"/>
      <c r="BA454" s="4"/>
      <c r="BB454" s="4"/>
    </row>
    <row r="455" spans="1:54" ht="24.95">
      <c r="A455" s="159" t="s">
        <v>815</v>
      </c>
      <c r="B455" s="170" t="str">
        <f>IFERROR((VLOOKUP(D455,#REF!,7,0)),"")</f>
        <v/>
      </c>
      <c r="C455" s="170" t="str">
        <f>IFERROR((VLOOKUP(D455,#REF!,8,0)),"")</f>
        <v/>
      </c>
      <c r="D455" s="90" t="s">
        <v>816</v>
      </c>
      <c r="E455" s="91" t="s">
        <v>74</v>
      </c>
      <c r="F455" s="92">
        <v>10</v>
      </c>
      <c r="G455" s="93" t="str">
        <f>IFERROR((VLOOKUP(D455,#REF!,9,0)),"")</f>
        <v/>
      </c>
      <c r="H455" s="93" t="str">
        <f>IFERROR((VLOOKUP(D455,#REF!,10,0)),"")</f>
        <v/>
      </c>
      <c r="I455" s="94" t="str">
        <f t="shared" ref="I455" si="836">IFERROR(TRUNC((H455+G455),2),"")</f>
        <v/>
      </c>
      <c r="J455" s="93" t="str">
        <f t="shared" ref="J455" si="837">IFERROR(TRUNC(G455+G455*M455,2),"")</f>
        <v/>
      </c>
      <c r="K455" s="93" t="str">
        <f t="shared" ref="K455" si="838">IFERROR(TRUNC(H455*(1+N455),2),"")</f>
        <v/>
      </c>
      <c r="L455" s="94" t="str">
        <f t="shared" ref="L455" si="839">IFERROR(TRUNC((K455+J455),2),"")</f>
        <v/>
      </c>
      <c r="M455" s="95" t="e">
        <f t="shared" si="831"/>
        <v>#REF!</v>
      </c>
      <c r="N455" s="95" t="e">
        <f t="shared" si="832"/>
        <v>#REF!</v>
      </c>
      <c r="O455" s="93" t="str">
        <f t="shared" ref="O455" si="840">IFERROR(TRUNC(J455*F455,2),"")</f>
        <v/>
      </c>
      <c r="P455" s="93" t="str">
        <f t="shared" ref="P455" si="841">IFERROR(TRUNC(K455*F455,2),"")</f>
        <v/>
      </c>
      <c r="Q455" s="94" t="str">
        <f t="shared" ref="Q455" si="842">IFERROR(TRUNC((O455+P455),2),"")</f>
        <v/>
      </c>
      <c r="R455" s="96" t="str">
        <f>IFERROR((Q455/$Q$593),"")</f>
        <v/>
      </c>
      <c r="S455" s="12" t="str">
        <f>+A455</f>
        <v>16.03.02</v>
      </c>
      <c r="X455" s="21"/>
      <c r="Y455" s="21"/>
      <c r="Z455" s="4"/>
      <c r="AA455" s="4"/>
      <c r="AB455" s="4"/>
      <c r="AC455" s="4"/>
      <c r="AD455" s="4"/>
      <c r="AE455" s="4"/>
      <c r="AF455" s="4"/>
      <c r="AG455" s="4"/>
      <c r="AH455" s="4"/>
      <c r="AI455" s="4"/>
      <c r="AJ455" s="4"/>
      <c r="AK455" s="4"/>
      <c r="AL455" s="4"/>
      <c r="AM455" s="4"/>
      <c r="AN455" s="4"/>
      <c r="AO455" s="4"/>
      <c r="AP455" s="4"/>
      <c r="AQ455" s="4"/>
      <c r="AR455" s="4"/>
      <c r="AS455" s="4"/>
      <c r="AT455" s="4"/>
      <c r="AU455" s="4"/>
      <c r="AV455" s="4"/>
      <c r="AW455" s="4"/>
      <c r="AX455" s="4"/>
      <c r="AY455" s="4"/>
      <c r="AZ455" s="4"/>
      <c r="BA455" s="4"/>
      <c r="BB455" s="4"/>
    </row>
    <row r="456" spans="1:54" ht="12.95">
      <c r="A456" s="158" t="s">
        <v>817</v>
      </c>
      <c r="B456" s="169"/>
      <c r="C456" s="169"/>
      <c r="D456" s="97" t="s">
        <v>818</v>
      </c>
      <c r="E456" s="97"/>
      <c r="F456" s="98"/>
      <c r="G456" s="97"/>
      <c r="H456" s="97"/>
      <c r="I456" s="97"/>
      <c r="J456" s="97"/>
      <c r="K456" s="97"/>
      <c r="L456" s="97"/>
      <c r="M456" s="99"/>
      <c r="N456" s="99"/>
      <c r="O456" s="97"/>
      <c r="P456" s="97"/>
      <c r="Q456" s="97"/>
      <c r="R456" s="100"/>
      <c r="S456" s="12" t="str">
        <f t="shared" ref="S456:S458" si="843">+A456</f>
        <v>16.04</v>
      </c>
      <c r="X456" s="21"/>
      <c r="Y456" s="21"/>
      <c r="Z456" s="4"/>
      <c r="AA456" s="4"/>
      <c r="AB456" s="4"/>
      <c r="AC456" s="4"/>
      <c r="AD456" s="4"/>
      <c r="AE456" s="4"/>
      <c r="AF456" s="4"/>
      <c r="AG456" s="4"/>
      <c r="AH456" s="4"/>
      <c r="AI456" s="4"/>
      <c r="AJ456" s="4"/>
      <c r="AK456" s="4"/>
      <c r="AL456" s="4"/>
      <c r="AM456" s="4"/>
      <c r="AN456" s="4"/>
      <c r="AO456" s="4"/>
      <c r="AP456" s="4"/>
      <c r="AQ456" s="4"/>
      <c r="AR456" s="4"/>
      <c r="AS456" s="4"/>
      <c r="AT456" s="4"/>
      <c r="AU456" s="4"/>
      <c r="AV456" s="4"/>
      <c r="AW456" s="4"/>
      <c r="AX456" s="4"/>
      <c r="AY456" s="4"/>
      <c r="AZ456" s="4"/>
      <c r="BA456" s="4"/>
      <c r="BB456" s="4"/>
    </row>
    <row r="457" spans="1:54" ht="24.95">
      <c r="A457" s="159" t="s">
        <v>819</v>
      </c>
      <c r="B457" s="170" t="str">
        <f>IFERROR((VLOOKUP(D457,#REF!,7,0)),"")</f>
        <v/>
      </c>
      <c r="C457" s="170" t="str">
        <f>IFERROR((VLOOKUP(D457,#REF!,8,0)),"")</f>
        <v/>
      </c>
      <c r="D457" s="90" t="s">
        <v>820</v>
      </c>
      <c r="E457" s="91" t="s">
        <v>74</v>
      </c>
      <c r="F457" s="92">
        <v>2</v>
      </c>
      <c r="G457" s="93" t="str">
        <f>IFERROR((VLOOKUP(D457,#REF!,9,0)),"")</f>
        <v/>
      </c>
      <c r="H457" s="93" t="str">
        <f>IFERROR((VLOOKUP(D457,#REF!,10,0)),"")</f>
        <v/>
      </c>
      <c r="I457" s="94" t="str">
        <f t="shared" ref="I457:I458" si="844">IFERROR(TRUNC((H457+G457),2),"")</f>
        <v/>
      </c>
      <c r="J457" s="93" t="str">
        <f t="shared" ref="J457:J458" si="845">IFERROR(TRUNC(G457+G457*M457,2),"")</f>
        <v/>
      </c>
      <c r="K457" s="93" t="str">
        <f t="shared" ref="K457:K458" si="846">IFERROR(TRUNC(H457*(1+N457),2),"")</f>
        <v/>
      </c>
      <c r="L457" s="94" t="str">
        <f t="shared" ref="L457:L458" si="847">IFERROR(TRUNC((K457+J457),2),"")</f>
        <v/>
      </c>
      <c r="M457" s="95" t="e">
        <f t="shared" ref="M457:M458" si="848">$X$9</f>
        <v>#REF!</v>
      </c>
      <c r="N457" s="95" t="e">
        <f t="shared" ref="N457:N458" si="849">$X$10</f>
        <v>#REF!</v>
      </c>
      <c r="O457" s="93" t="str">
        <f t="shared" ref="O457:O458" si="850">IFERROR(TRUNC(J457*F457,2),"")</f>
        <v/>
      </c>
      <c r="P457" s="93" t="str">
        <f t="shared" ref="P457:P458" si="851">IFERROR(TRUNC(K457*F457,2),"")</f>
        <v/>
      </c>
      <c r="Q457" s="94" t="str">
        <f t="shared" ref="Q457:Q458" si="852">IFERROR(TRUNC((O457+P457),2),"")</f>
        <v/>
      </c>
      <c r="R457" s="96" t="str">
        <f>IFERROR((Q457/$Q$593),"")</f>
        <v/>
      </c>
      <c r="S457" s="12" t="str">
        <f t="shared" si="843"/>
        <v>16.04.01</v>
      </c>
      <c r="X457" s="21"/>
      <c r="Y457" s="21"/>
      <c r="Z457" s="4"/>
      <c r="AA457" s="4"/>
      <c r="AB457" s="4"/>
      <c r="AC457" s="4"/>
      <c r="AD457" s="4"/>
      <c r="AE457" s="4"/>
      <c r="AF457" s="4"/>
      <c r="AG457" s="4"/>
      <c r="AH457" s="4"/>
      <c r="AI457" s="4"/>
      <c r="AJ457" s="4"/>
      <c r="AK457" s="4"/>
      <c r="AL457" s="4"/>
      <c r="AM457" s="4"/>
      <c r="AN457" s="4"/>
      <c r="AO457" s="4"/>
      <c r="AP457" s="4"/>
      <c r="AQ457" s="4"/>
      <c r="AR457" s="4"/>
      <c r="AS457" s="4"/>
      <c r="AT457" s="4"/>
      <c r="AU457" s="4"/>
      <c r="AV457" s="4"/>
      <c r="AW457" s="4"/>
      <c r="AX457" s="4"/>
      <c r="AY457" s="4"/>
      <c r="AZ457" s="4"/>
      <c r="BA457" s="4"/>
      <c r="BB457" s="4"/>
    </row>
    <row r="458" spans="1:54" ht="24.95">
      <c r="A458" s="159" t="s">
        <v>821</v>
      </c>
      <c r="B458" s="170" t="str">
        <f>IFERROR((VLOOKUP(D458,#REF!,7,0)),"")</f>
        <v/>
      </c>
      <c r="C458" s="170" t="str">
        <f>IFERROR((VLOOKUP(D458,#REF!,8,0)),"")</f>
        <v/>
      </c>
      <c r="D458" s="90" t="s">
        <v>822</v>
      </c>
      <c r="E458" s="91" t="s">
        <v>74</v>
      </c>
      <c r="F458" s="92">
        <v>8</v>
      </c>
      <c r="G458" s="93" t="str">
        <f>IFERROR((VLOOKUP(D458,#REF!,9,0)),"")</f>
        <v/>
      </c>
      <c r="H458" s="93" t="str">
        <f>IFERROR((VLOOKUP(D458,#REF!,10,0)),"")</f>
        <v/>
      </c>
      <c r="I458" s="94" t="str">
        <f t="shared" si="844"/>
        <v/>
      </c>
      <c r="J458" s="93" t="str">
        <f t="shared" si="845"/>
        <v/>
      </c>
      <c r="K458" s="93" t="str">
        <f t="shared" si="846"/>
        <v/>
      </c>
      <c r="L458" s="94" t="str">
        <f t="shared" si="847"/>
        <v/>
      </c>
      <c r="M458" s="95" t="e">
        <f t="shared" si="848"/>
        <v>#REF!</v>
      </c>
      <c r="N458" s="95" t="e">
        <f t="shared" si="849"/>
        <v>#REF!</v>
      </c>
      <c r="O458" s="93" t="str">
        <f t="shared" si="850"/>
        <v/>
      </c>
      <c r="P458" s="93" t="str">
        <f t="shared" si="851"/>
        <v/>
      </c>
      <c r="Q458" s="94" t="str">
        <f t="shared" si="852"/>
        <v/>
      </c>
      <c r="R458" s="96" t="str">
        <f>IFERROR((Q458/$Q$593),"")</f>
        <v/>
      </c>
      <c r="S458" s="12" t="str">
        <f t="shared" si="843"/>
        <v>16.04.02</v>
      </c>
      <c r="X458" s="21"/>
      <c r="Y458" s="21"/>
      <c r="Z458" s="4"/>
      <c r="AA458" s="4"/>
      <c r="AB458" s="4"/>
      <c r="AC458" s="4"/>
      <c r="AD458" s="4"/>
      <c r="AE458" s="4"/>
      <c r="AF458" s="4"/>
      <c r="AG458" s="4"/>
      <c r="AH458" s="4"/>
      <c r="AI458" s="4"/>
      <c r="AJ458" s="4"/>
      <c r="AK458" s="4"/>
      <c r="AL458" s="4"/>
      <c r="AM458" s="4"/>
      <c r="AN458" s="4"/>
      <c r="AO458" s="4"/>
      <c r="AP458" s="4"/>
      <c r="AQ458" s="4"/>
      <c r="AR458" s="4"/>
      <c r="AS458" s="4"/>
      <c r="AT458" s="4"/>
      <c r="AU458" s="4"/>
      <c r="AV458" s="4"/>
      <c r="AW458" s="4"/>
      <c r="AX458" s="4"/>
      <c r="AY458" s="4"/>
      <c r="AZ458" s="4"/>
      <c r="BA458" s="4"/>
      <c r="BB458" s="4"/>
    </row>
    <row r="459" spans="1:54" ht="12.95">
      <c r="A459" s="158" t="s">
        <v>823</v>
      </c>
      <c r="B459" s="169"/>
      <c r="C459" s="169"/>
      <c r="D459" s="97" t="s">
        <v>824</v>
      </c>
      <c r="E459" s="97"/>
      <c r="F459" s="98"/>
      <c r="G459" s="97"/>
      <c r="H459" s="97"/>
      <c r="I459" s="97"/>
      <c r="J459" s="97"/>
      <c r="K459" s="97"/>
      <c r="L459" s="97"/>
      <c r="M459" s="99"/>
      <c r="N459" s="99"/>
      <c r="O459" s="97"/>
      <c r="P459" s="97"/>
      <c r="Q459" s="97"/>
      <c r="R459" s="100"/>
      <c r="S459" s="12" t="str">
        <f t="shared" ref="S459:S470" si="853">+A459</f>
        <v>16.05</v>
      </c>
      <c r="X459" s="21"/>
      <c r="Y459" s="21"/>
      <c r="Z459" s="4"/>
      <c r="AA459" s="4"/>
      <c r="AB459" s="4"/>
      <c r="AC459" s="4"/>
      <c r="AD459" s="4"/>
      <c r="AE459" s="4"/>
      <c r="AF459" s="4"/>
      <c r="AG459" s="4"/>
      <c r="AH459" s="4"/>
      <c r="AI459" s="4"/>
      <c r="AJ459" s="4"/>
      <c r="AK459" s="4"/>
      <c r="AL459" s="4"/>
      <c r="AM459" s="4"/>
      <c r="AN459" s="4"/>
      <c r="AO459" s="4"/>
      <c r="AP459" s="4"/>
      <c r="AQ459" s="4"/>
      <c r="AR459" s="4"/>
      <c r="AS459" s="4"/>
      <c r="AT459" s="4"/>
      <c r="AU459" s="4"/>
      <c r="AV459" s="4"/>
      <c r="AW459" s="4"/>
      <c r="AX459" s="4"/>
      <c r="AY459" s="4"/>
      <c r="AZ459" s="4"/>
      <c r="BA459" s="4"/>
      <c r="BB459" s="4"/>
    </row>
    <row r="460" spans="1:54" ht="24.95">
      <c r="A460" s="159" t="s">
        <v>825</v>
      </c>
      <c r="B460" s="170" t="str">
        <f>IFERROR((VLOOKUP(D460,#REF!,7,0)),"")</f>
        <v/>
      </c>
      <c r="C460" s="170" t="str">
        <f>IFERROR((VLOOKUP(D460,#REF!,8,0)),"")</f>
        <v/>
      </c>
      <c r="D460" s="90" t="s">
        <v>826</v>
      </c>
      <c r="E460" s="91" t="s">
        <v>74</v>
      </c>
      <c r="F460" s="92">
        <v>2</v>
      </c>
      <c r="G460" s="93" t="str">
        <f>IFERROR((VLOOKUP(D460,#REF!,9,0)),"")</f>
        <v/>
      </c>
      <c r="H460" s="93" t="str">
        <f>IFERROR((VLOOKUP(D460,#REF!,10,0)),"")</f>
        <v/>
      </c>
      <c r="I460" s="94" t="str">
        <f t="shared" ref="I460:I464" si="854">IFERROR(TRUNC((H460+G460),2),"")</f>
        <v/>
      </c>
      <c r="J460" s="93" t="str">
        <f t="shared" ref="J460:J464" si="855">IFERROR(TRUNC(G460+G460*M460,2),"")</f>
        <v/>
      </c>
      <c r="K460" s="93" t="str">
        <f t="shared" ref="K460:K464" si="856">IFERROR(TRUNC(H460*(1+N460),2),"")</f>
        <v/>
      </c>
      <c r="L460" s="94" t="str">
        <f t="shared" ref="L460:L464" si="857">IFERROR(TRUNC((K460+J460),2),"")</f>
        <v/>
      </c>
      <c r="M460" s="95" t="e">
        <f t="shared" ref="M460:M466" si="858">$X$9</f>
        <v>#REF!</v>
      </c>
      <c r="N460" s="95" t="e">
        <f t="shared" ref="N460:N466" si="859">$X$11</f>
        <v>#REF!</v>
      </c>
      <c r="O460" s="93" t="str">
        <f t="shared" ref="O460:O464" si="860">IFERROR(TRUNC(J460*F460,2),"")</f>
        <v/>
      </c>
      <c r="P460" s="93" t="str">
        <f t="shared" ref="P460:P464" si="861">IFERROR(TRUNC(K460*F460,2),"")</f>
        <v/>
      </c>
      <c r="Q460" s="94" t="str">
        <f t="shared" ref="Q460:Q464" si="862">IFERROR(TRUNC((O460+P460),2),"")</f>
        <v/>
      </c>
      <c r="R460" s="96" t="str">
        <f t="shared" ref="R460:R466" si="863">IFERROR((Q460/$Q$593),"")</f>
        <v/>
      </c>
      <c r="S460" s="12" t="str">
        <f t="shared" si="853"/>
        <v>16.05.01</v>
      </c>
      <c r="X460" s="21"/>
      <c r="Y460" s="21"/>
      <c r="Z460" s="4"/>
      <c r="AA460" s="4"/>
      <c r="AB460" s="4"/>
      <c r="AC460" s="4"/>
      <c r="AD460" s="4"/>
      <c r="AE460" s="4"/>
      <c r="AF460" s="4"/>
      <c r="AG460" s="4"/>
      <c r="AH460" s="4"/>
      <c r="AI460" s="4"/>
      <c r="AJ460" s="4"/>
      <c r="AK460" s="4"/>
      <c r="AL460" s="4"/>
      <c r="AM460" s="4"/>
      <c r="AN460" s="4"/>
      <c r="AO460" s="4"/>
      <c r="AP460" s="4"/>
      <c r="AQ460" s="4"/>
      <c r="AR460" s="4"/>
      <c r="AS460" s="4"/>
      <c r="AT460" s="4"/>
      <c r="AU460" s="4"/>
      <c r="AV460" s="4"/>
      <c r="AW460" s="4"/>
      <c r="AX460" s="4"/>
      <c r="AY460" s="4"/>
      <c r="AZ460" s="4"/>
      <c r="BA460" s="4"/>
      <c r="BB460" s="4"/>
    </row>
    <row r="461" spans="1:54" ht="24.95">
      <c r="A461" s="159" t="s">
        <v>827</v>
      </c>
      <c r="B461" s="170" t="str">
        <f>IFERROR((VLOOKUP(D461,#REF!,7,0)),"")</f>
        <v/>
      </c>
      <c r="C461" s="170" t="str">
        <f>IFERROR((VLOOKUP(D461,#REF!,8,0)),"")</f>
        <v/>
      </c>
      <c r="D461" s="90" t="s">
        <v>828</v>
      </c>
      <c r="E461" s="91" t="s">
        <v>74</v>
      </c>
      <c r="F461" s="92">
        <v>2</v>
      </c>
      <c r="G461" s="93" t="str">
        <f>IFERROR((VLOOKUP(D461,#REF!,9,0)),"")</f>
        <v/>
      </c>
      <c r="H461" s="93" t="str">
        <f>IFERROR((VLOOKUP(D461,#REF!,10,0)),"")</f>
        <v/>
      </c>
      <c r="I461" s="94" t="str">
        <f t="shared" si="854"/>
        <v/>
      </c>
      <c r="J461" s="93" t="str">
        <f t="shared" si="855"/>
        <v/>
      </c>
      <c r="K461" s="93" t="str">
        <f t="shared" si="856"/>
        <v/>
      </c>
      <c r="L461" s="94" t="str">
        <f t="shared" si="857"/>
        <v/>
      </c>
      <c r="M461" s="95" t="e">
        <f t="shared" si="858"/>
        <v>#REF!</v>
      </c>
      <c r="N461" s="95" t="e">
        <f t="shared" si="859"/>
        <v>#REF!</v>
      </c>
      <c r="O461" s="93" t="str">
        <f t="shared" si="860"/>
        <v/>
      </c>
      <c r="P461" s="93" t="str">
        <f t="shared" si="861"/>
        <v/>
      </c>
      <c r="Q461" s="94" t="str">
        <f t="shared" si="862"/>
        <v/>
      </c>
      <c r="R461" s="96" t="str">
        <f t="shared" si="863"/>
        <v/>
      </c>
      <c r="S461" s="12" t="str">
        <f t="shared" si="853"/>
        <v>16.05.02</v>
      </c>
      <c r="X461" s="21"/>
      <c r="Y461" s="21"/>
      <c r="Z461" s="4"/>
      <c r="AA461" s="4"/>
      <c r="AB461" s="4"/>
      <c r="AC461" s="4"/>
      <c r="AD461" s="4"/>
      <c r="AE461" s="4"/>
      <c r="AF461" s="4"/>
      <c r="AG461" s="4"/>
      <c r="AH461" s="4"/>
      <c r="AI461" s="4"/>
      <c r="AJ461" s="4"/>
      <c r="AK461" s="4"/>
      <c r="AL461" s="4"/>
      <c r="AM461" s="4"/>
      <c r="AN461" s="4"/>
      <c r="AO461" s="4"/>
      <c r="AP461" s="4"/>
      <c r="AQ461" s="4"/>
      <c r="AR461" s="4"/>
      <c r="AS461" s="4"/>
      <c r="AT461" s="4"/>
      <c r="AU461" s="4"/>
      <c r="AV461" s="4"/>
      <c r="AW461" s="4"/>
      <c r="AX461" s="4"/>
      <c r="AY461" s="4"/>
      <c r="AZ461" s="4"/>
      <c r="BA461" s="4"/>
      <c r="BB461" s="4"/>
    </row>
    <row r="462" spans="1:54" ht="24.95">
      <c r="A462" s="159" t="s">
        <v>829</v>
      </c>
      <c r="B462" s="170" t="str">
        <f>IFERROR((VLOOKUP(D462,#REF!,7,0)),"")</f>
        <v/>
      </c>
      <c r="C462" s="170" t="str">
        <f>IFERROR((VLOOKUP(D462,#REF!,8,0)),"")</f>
        <v/>
      </c>
      <c r="D462" s="90" t="s">
        <v>830</v>
      </c>
      <c r="E462" s="91" t="s">
        <v>74</v>
      </c>
      <c r="F462" s="92">
        <v>2</v>
      </c>
      <c r="G462" s="93" t="str">
        <f>IFERROR((VLOOKUP(D462,#REF!,9,0)),"")</f>
        <v/>
      </c>
      <c r="H462" s="93" t="str">
        <f>IFERROR((VLOOKUP(D462,#REF!,10,0)),"")</f>
        <v/>
      </c>
      <c r="I462" s="94" t="str">
        <f t="shared" si="854"/>
        <v/>
      </c>
      <c r="J462" s="93" t="str">
        <f t="shared" si="855"/>
        <v/>
      </c>
      <c r="K462" s="93" t="str">
        <f t="shared" si="856"/>
        <v/>
      </c>
      <c r="L462" s="94" t="str">
        <f t="shared" si="857"/>
        <v/>
      </c>
      <c r="M462" s="95" t="e">
        <f t="shared" si="858"/>
        <v>#REF!</v>
      </c>
      <c r="N462" s="95" t="e">
        <f t="shared" si="859"/>
        <v>#REF!</v>
      </c>
      <c r="O462" s="93" t="str">
        <f t="shared" si="860"/>
        <v/>
      </c>
      <c r="P462" s="93" t="str">
        <f t="shared" si="861"/>
        <v/>
      </c>
      <c r="Q462" s="94" t="str">
        <f t="shared" si="862"/>
        <v/>
      </c>
      <c r="R462" s="96" t="str">
        <f t="shared" si="863"/>
        <v/>
      </c>
      <c r="S462" s="12" t="str">
        <f t="shared" si="853"/>
        <v>16.05.03</v>
      </c>
      <c r="X462" s="21"/>
      <c r="Y462" s="21"/>
      <c r="Z462" s="4"/>
      <c r="AA462" s="4"/>
      <c r="AB462" s="4"/>
      <c r="AC462" s="4"/>
      <c r="AD462" s="4"/>
      <c r="AE462" s="4"/>
      <c r="AF462" s="4"/>
      <c r="AG462" s="4"/>
      <c r="AH462" s="4"/>
      <c r="AI462" s="4"/>
      <c r="AJ462" s="4"/>
      <c r="AK462" s="4"/>
      <c r="AL462" s="4"/>
      <c r="AM462" s="4"/>
      <c r="AN462" s="4"/>
      <c r="AO462" s="4"/>
      <c r="AP462" s="4"/>
      <c r="AQ462" s="4"/>
      <c r="AR462" s="4"/>
      <c r="AS462" s="4"/>
      <c r="AT462" s="4"/>
      <c r="AU462" s="4"/>
      <c r="AV462" s="4"/>
      <c r="AW462" s="4"/>
      <c r="AX462" s="4"/>
      <c r="AY462" s="4"/>
      <c r="AZ462" s="4"/>
      <c r="BA462" s="4"/>
      <c r="BB462" s="4"/>
    </row>
    <row r="463" spans="1:54" ht="24.95">
      <c r="A463" s="159" t="s">
        <v>831</v>
      </c>
      <c r="B463" s="170" t="str">
        <f>IFERROR((VLOOKUP(D463,#REF!,7,0)),"")</f>
        <v/>
      </c>
      <c r="C463" s="170" t="str">
        <f>IFERROR((VLOOKUP(D463,#REF!,8,0)),"")</f>
        <v/>
      </c>
      <c r="D463" s="90" t="s">
        <v>832</v>
      </c>
      <c r="E463" s="91" t="s">
        <v>74</v>
      </c>
      <c r="F463" s="92">
        <v>1</v>
      </c>
      <c r="G463" s="93" t="str">
        <f>IFERROR((VLOOKUP(D463,#REF!,9,0)),"")</f>
        <v/>
      </c>
      <c r="H463" s="93" t="str">
        <f>IFERROR((VLOOKUP(D463,#REF!,10,0)),"")</f>
        <v/>
      </c>
      <c r="I463" s="94" t="str">
        <f t="shared" si="854"/>
        <v/>
      </c>
      <c r="J463" s="93" t="str">
        <f t="shared" si="855"/>
        <v/>
      </c>
      <c r="K463" s="93" t="str">
        <f t="shared" si="856"/>
        <v/>
      </c>
      <c r="L463" s="94" t="str">
        <f t="shared" si="857"/>
        <v/>
      </c>
      <c r="M463" s="95" t="e">
        <f t="shared" si="858"/>
        <v>#REF!</v>
      </c>
      <c r="N463" s="95" t="e">
        <f t="shared" si="859"/>
        <v>#REF!</v>
      </c>
      <c r="O463" s="93" t="str">
        <f t="shared" si="860"/>
        <v/>
      </c>
      <c r="P463" s="93" t="str">
        <f t="shared" si="861"/>
        <v/>
      </c>
      <c r="Q463" s="94" t="str">
        <f t="shared" si="862"/>
        <v/>
      </c>
      <c r="R463" s="96" t="str">
        <f t="shared" si="863"/>
        <v/>
      </c>
      <c r="S463" s="12" t="str">
        <f t="shared" si="853"/>
        <v>16.05.04</v>
      </c>
      <c r="X463" s="21"/>
      <c r="Y463" s="21"/>
      <c r="Z463" s="4"/>
      <c r="AA463" s="4"/>
      <c r="AB463" s="4"/>
      <c r="AC463" s="4"/>
      <c r="AD463" s="4"/>
      <c r="AE463" s="4"/>
      <c r="AF463" s="4"/>
      <c r="AG463" s="4"/>
      <c r="AH463" s="4"/>
      <c r="AI463" s="4"/>
      <c r="AJ463" s="4"/>
      <c r="AK463" s="4"/>
      <c r="AL463" s="4"/>
      <c r="AM463" s="4"/>
      <c r="AN463" s="4"/>
      <c r="AO463" s="4"/>
      <c r="AP463" s="4"/>
      <c r="AQ463" s="4"/>
      <c r="AR463" s="4"/>
      <c r="AS463" s="4"/>
      <c r="AT463" s="4"/>
      <c r="AU463" s="4"/>
      <c r="AV463" s="4"/>
      <c r="AW463" s="4"/>
      <c r="AX463" s="4"/>
      <c r="AY463" s="4"/>
      <c r="AZ463" s="4"/>
      <c r="BA463" s="4"/>
      <c r="BB463" s="4"/>
    </row>
    <row r="464" spans="1:54" ht="24.95">
      <c r="A464" s="159" t="s">
        <v>833</v>
      </c>
      <c r="B464" s="170" t="str">
        <f>IFERROR((VLOOKUP(D464,#REF!,7,0)),"")</f>
        <v/>
      </c>
      <c r="C464" s="170" t="str">
        <f>IFERROR((VLOOKUP(D464,#REF!,8,0)),"")</f>
        <v/>
      </c>
      <c r="D464" s="90" t="s">
        <v>834</v>
      </c>
      <c r="E464" s="91" t="s">
        <v>74</v>
      </c>
      <c r="F464" s="92">
        <v>1</v>
      </c>
      <c r="G464" s="93" t="str">
        <f>IFERROR((VLOOKUP(D464,#REF!,9,0)),"")</f>
        <v/>
      </c>
      <c r="H464" s="93" t="str">
        <f>IFERROR((VLOOKUP(D464,#REF!,10,0)),"")</f>
        <v/>
      </c>
      <c r="I464" s="94" t="str">
        <f t="shared" si="854"/>
        <v/>
      </c>
      <c r="J464" s="93" t="str">
        <f t="shared" si="855"/>
        <v/>
      </c>
      <c r="K464" s="93" t="str">
        <f t="shared" si="856"/>
        <v/>
      </c>
      <c r="L464" s="94" t="str">
        <f t="shared" si="857"/>
        <v/>
      </c>
      <c r="M464" s="95" t="e">
        <f t="shared" si="858"/>
        <v>#REF!</v>
      </c>
      <c r="N464" s="95" t="e">
        <f t="shared" si="859"/>
        <v>#REF!</v>
      </c>
      <c r="O464" s="93" t="str">
        <f t="shared" si="860"/>
        <v/>
      </c>
      <c r="P464" s="93" t="str">
        <f t="shared" si="861"/>
        <v/>
      </c>
      <c r="Q464" s="94" t="str">
        <f t="shared" si="862"/>
        <v/>
      </c>
      <c r="R464" s="96" t="str">
        <f t="shared" si="863"/>
        <v/>
      </c>
      <c r="S464" s="12" t="str">
        <f t="shared" si="853"/>
        <v>16.05.05</v>
      </c>
      <c r="X464" s="21"/>
      <c r="Y464" s="21"/>
      <c r="Z464" s="4"/>
      <c r="AA464" s="4"/>
      <c r="AB464" s="4"/>
      <c r="AC464" s="4"/>
      <c r="AD464" s="4"/>
      <c r="AE464" s="4"/>
      <c r="AF464" s="4"/>
      <c r="AG464" s="4"/>
      <c r="AH464" s="4"/>
      <c r="AI464" s="4"/>
      <c r="AJ464" s="4"/>
      <c r="AK464" s="4"/>
      <c r="AL464" s="4"/>
      <c r="AM464" s="4"/>
      <c r="AN464" s="4"/>
      <c r="AO464" s="4"/>
      <c r="AP464" s="4"/>
      <c r="AQ464" s="4"/>
      <c r="AR464" s="4"/>
      <c r="AS464" s="4"/>
      <c r="AT464" s="4"/>
      <c r="AU464" s="4"/>
      <c r="AV464" s="4"/>
      <c r="AW464" s="4"/>
      <c r="AX464" s="4"/>
      <c r="AY464" s="4"/>
      <c r="AZ464" s="4"/>
      <c r="BA464" s="4"/>
      <c r="BB464" s="4"/>
    </row>
    <row r="465" spans="1:54" ht="24.95">
      <c r="A465" s="159" t="s">
        <v>835</v>
      </c>
      <c r="B465" s="170" t="str">
        <f>IFERROR((VLOOKUP(D465,#REF!,7,0)),"")</f>
        <v/>
      </c>
      <c r="C465" s="170" t="str">
        <f>IFERROR((VLOOKUP(D465,#REF!,8,0)),"")</f>
        <v/>
      </c>
      <c r="D465" s="90" t="s">
        <v>836</v>
      </c>
      <c r="E465" s="91" t="s">
        <v>74</v>
      </c>
      <c r="F465" s="92">
        <v>1</v>
      </c>
      <c r="G465" s="93" t="str">
        <f>IFERROR((VLOOKUP(D465,#REF!,9,0)),"")</f>
        <v/>
      </c>
      <c r="H465" s="93" t="str">
        <f>IFERROR((VLOOKUP(D465,#REF!,10,0)),"")</f>
        <v/>
      </c>
      <c r="I465" s="94" t="str">
        <f t="shared" ref="I465" si="864">IFERROR(TRUNC((H465+G465),2),"")</f>
        <v/>
      </c>
      <c r="J465" s="93" t="str">
        <f t="shared" ref="J465" si="865">IFERROR(TRUNC(G465+G465*M465,2),"")</f>
        <v/>
      </c>
      <c r="K465" s="93" t="str">
        <f t="shared" ref="K465" si="866">IFERROR(TRUNC(H465*(1+N465),2),"")</f>
        <v/>
      </c>
      <c r="L465" s="94" t="str">
        <f t="shared" ref="L465" si="867">IFERROR(TRUNC((K465+J465),2),"")</f>
        <v/>
      </c>
      <c r="M465" s="95" t="e">
        <f t="shared" si="858"/>
        <v>#REF!</v>
      </c>
      <c r="N465" s="95" t="e">
        <f t="shared" si="859"/>
        <v>#REF!</v>
      </c>
      <c r="O465" s="93" t="str">
        <f t="shared" ref="O465" si="868">IFERROR(TRUNC(J465*F465,2),"")</f>
        <v/>
      </c>
      <c r="P465" s="93" t="str">
        <f t="shared" ref="P465" si="869">IFERROR(TRUNC(K465*F465,2),"")</f>
        <v/>
      </c>
      <c r="Q465" s="94" t="str">
        <f t="shared" ref="Q465" si="870">IFERROR(TRUNC((O465+P465),2),"")</f>
        <v/>
      </c>
      <c r="R465" s="96" t="str">
        <f t="shared" si="863"/>
        <v/>
      </c>
      <c r="S465" s="12" t="str">
        <f t="shared" ref="S465" si="871">+A465</f>
        <v>16.05.06</v>
      </c>
      <c r="X465" s="21"/>
      <c r="Y465" s="21"/>
      <c r="Z465" s="4"/>
      <c r="AA465" s="4"/>
      <c r="AB465" s="4"/>
      <c r="AC465" s="4"/>
      <c r="AD465" s="4"/>
      <c r="AE465" s="4"/>
      <c r="AF465" s="4"/>
      <c r="AG465" s="4"/>
      <c r="AH465" s="4"/>
      <c r="AI465" s="4"/>
      <c r="AJ465" s="4"/>
      <c r="AK465" s="4"/>
      <c r="AL465" s="4"/>
      <c r="AM465" s="4"/>
      <c r="AN465" s="4"/>
      <c r="AO465" s="4"/>
      <c r="AP465" s="4"/>
      <c r="AQ465" s="4"/>
      <c r="AR465" s="4"/>
      <c r="AS465" s="4"/>
      <c r="AT465" s="4"/>
      <c r="AU465" s="4"/>
      <c r="AV465" s="4"/>
      <c r="AW465" s="4"/>
      <c r="AX465" s="4"/>
      <c r="AY465" s="4"/>
      <c r="AZ465" s="4"/>
      <c r="BA465" s="4"/>
      <c r="BB465" s="4"/>
    </row>
    <row r="466" spans="1:54" ht="24.95">
      <c r="A466" s="159" t="s">
        <v>837</v>
      </c>
      <c r="B466" s="170" t="str">
        <f>IFERROR((VLOOKUP(D466,#REF!,7,0)),"")</f>
        <v/>
      </c>
      <c r="C466" s="170" t="str">
        <f>IFERROR((VLOOKUP(D466,#REF!,8,0)),"")</f>
        <v/>
      </c>
      <c r="D466" s="90" t="s">
        <v>838</v>
      </c>
      <c r="E466" s="91" t="s">
        <v>74</v>
      </c>
      <c r="F466" s="92">
        <v>1</v>
      </c>
      <c r="G466" s="93" t="str">
        <f>IFERROR((VLOOKUP(D466,#REF!,9,0)),"")</f>
        <v/>
      </c>
      <c r="H466" s="93" t="str">
        <f>IFERROR((VLOOKUP(D466,#REF!,10,0)),"")</f>
        <v/>
      </c>
      <c r="I466" s="94" t="str">
        <f t="shared" ref="I466" si="872">IFERROR(TRUNC((H466+G466),2),"")</f>
        <v/>
      </c>
      <c r="J466" s="93" t="str">
        <f t="shared" ref="J466" si="873">IFERROR(TRUNC(G466+G466*M466,2),"")</f>
        <v/>
      </c>
      <c r="K466" s="93" t="str">
        <f t="shared" ref="K466" si="874">IFERROR(TRUNC(H466*(1+N466),2),"")</f>
        <v/>
      </c>
      <c r="L466" s="94" t="str">
        <f t="shared" ref="L466" si="875">IFERROR(TRUNC((K466+J466),2),"")</f>
        <v/>
      </c>
      <c r="M466" s="95" t="e">
        <f t="shared" si="858"/>
        <v>#REF!</v>
      </c>
      <c r="N466" s="95" t="e">
        <f t="shared" si="859"/>
        <v>#REF!</v>
      </c>
      <c r="O466" s="93" t="str">
        <f t="shared" ref="O466" si="876">IFERROR(TRUNC(J466*F466,2),"")</f>
        <v/>
      </c>
      <c r="P466" s="93" t="str">
        <f t="shared" ref="P466" si="877">IFERROR(TRUNC(K466*F466,2),"")</f>
        <v/>
      </c>
      <c r="Q466" s="94" t="str">
        <f t="shared" ref="Q466" si="878">IFERROR(TRUNC((O466+P466),2),"")</f>
        <v/>
      </c>
      <c r="R466" s="96" t="str">
        <f t="shared" si="863"/>
        <v/>
      </c>
      <c r="S466" s="12" t="str">
        <f t="shared" ref="S466" si="879">+A466</f>
        <v>16.05.07</v>
      </c>
      <c r="X466" s="21"/>
      <c r="Y466" s="21"/>
      <c r="Z466" s="4"/>
      <c r="AA466" s="4"/>
      <c r="AB466" s="4"/>
      <c r="AC466" s="4"/>
      <c r="AD466" s="4"/>
      <c r="AE466" s="4"/>
      <c r="AF466" s="4"/>
      <c r="AG466" s="4"/>
      <c r="AH466" s="4"/>
      <c r="AI466" s="4"/>
      <c r="AJ466" s="4"/>
      <c r="AK466" s="4"/>
      <c r="AL466" s="4"/>
      <c r="AM466" s="4"/>
      <c r="AN466" s="4"/>
      <c r="AO466" s="4"/>
      <c r="AP466" s="4"/>
      <c r="AQ466" s="4"/>
      <c r="AR466" s="4"/>
      <c r="AS466" s="4"/>
      <c r="AT466" s="4"/>
      <c r="AU466" s="4"/>
      <c r="AV466" s="4"/>
      <c r="AW466" s="4"/>
      <c r="AX466" s="4"/>
      <c r="AY466" s="4"/>
      <c r="AZ466" s="4"/>
      <c r="BA466" s="4"/>
      <c r="BB466" s="4"/>
    </row>
    <row r="467" spans="1:54" ht="12.95">
      <c r="A467" s="158" t="s">
        <v>839</v>
      </c>
      <c r="B467" s="169"/>
      <c r="C467" s="169"/>
      <c r="D467" s="97" t="s">
        <v>840</v>
      </c>
      <c r="E467" s="97"/>
      <c r="F467" s="98"/>
      <c r="G467" s="97"/>
      <c r="H467" s="97"/>
      <c r="I467" s="97"/>
      <c r="J467" s="97"/>
      <c r="K467" s="97"/>
      <c r="L467" s="97"/>
      <c r="M467" s="99"/>
      <c r="N467" s="99"/>
      <c r="O467" s="97"/>
      <c r="P467" s="97"/>
      <c r="Q467" s="97"/>
      <c r="R467" s="100"/>
      <c r="S467" s="12" t="str">
        <f t="shared" si="853"/>
        <v>16.06</v>
      </c>
      <c r="X467" s="21"/>
      <c r="Y467" s="21"/>
      <c r="Z467" s="4"/>
      <c r="AA467" s="4"/>
      <c r="AB467" s="4"/>
      <c r="AC467" s="4"/>
      <c r="AD467" s="4"/>
      <c r="AE467" s="4"/>
      <c r="AF467" s="4"/>
      <c r="AG467" s="4"/>
      <c r="AH467" s="4"/>
      <c r="AI467" s="4"/>
      <c r="AJ467" s="4"/>
      <c r="AK467" s="4"/>
      <c r="AL467" s="4"/>
      <c r="AM467" s="4"/>
      <c r="AN467" s="4"/>
      <c r="AO467" s="4"/>
      <c r="AP467" s="4"/>
      <c r="AQ467" s="4"/>
      <c r="AR467" s="4"/>
      <c r="AS467" s="4"/>
      <c r="AT467" s="4"/>
      <c r="AU467" s="4"/>
      <c r="AV467" s="4"/>
      <c r="AW467" s="4"/>
      <c r="AX467" s="4"/>
      <c r="AY467" s="4"/>
      <c r="AZ467" s="4"/>
      <c r="BA467" s="4"/>
      <c r="BB467" s="4"/>
    </row>
    <row r="468" spans="1:54" ht="24.95">
      <c r="A468" s="159" t="s">
        <v>841</v>
      </c>
      <c r="B468" s="170" t="str">
        <f>IFERROR((VLOOKUP(D468,#REF!,7,0)),"")</f>
        <v/>
      </c>
      <c r="C468" s="170" t="str">
        <f>IFERROR((VLOOKUP(D468,#REF!,8,0)),"")</f>
        <v/>
      </c>
      <c r="D468" s="90" t="s">
        <v>842</v>
      </c>
      <c r="E468" s="91" t="s">
        <v>74</v>
      </c>
      <c r="F468" s="92">
        <v>2</v>
      </c>
      <c r="G468" s="93" t="str">
        <f>IFERROR((VLOOKUP(D468,#REF!,9,0)),"")</f>
        <v/>
      </c>
      <c r="H468" s="93" t="str">
        <f>IFERROR((VLOOKUP(D468,#REF!,10,0)),"")</f>
        <v/>
      </c>
      <c r="I468" s="94" t="str">
        <f>IFERROR(TRUNC((H468+G468),2),"")</f>
        <v/>
      </c>
      <c r="J468" s="93" t="str">
        <f>IFERROR(TRUNC(G468+G468*M468,2),"")</f>
        <v/>
      </c>
      <c r="K468" s="93" t="str">
        <f>IFERROR(TRUNC(H468*(1+N468),2),"")</f>
        <v/>
      </c>
      <c r="L468" s="94" t="str">
        <f>IFERROR(TRUNC((K468+J468),2),"")</f>
        <v/>
      </c>
      <c r="M468" s="95" t="e">
        <f>$X$9</f>
        <v>#REF!</v>
      </c>
      <c r="N468" s="95" t="e">
        <f>$X$10</f>
        <v>#REF!</v>
      </c>
      <c r="O468" s="93" t="str">
        <f>IFERROR(TRUNC(J468*F468,2),"")</f>
        <v/>
      </c>
      <c r="P468" s="93" t="str">
        <f>IFERROR(TRUNC(K468*F468,2),"")</f>
        <v/>
      </c>
      <c r="Q468" s="94" t="str">
        <f>IFERROR(TRUNC((O468+P468),2),"")</f>
        <v/>
      </c>
      <c r="R468" s="96" t="str">
        <f>IFERROR((Q468/$Q$593),"")</f>
        <v/>
      </c>
      <c r="S468" s="12" t="str">
        <f t="shared" si="853"/>
        <v>16.06.01</v>
      </c>
      <c r="X468" s="21"/>
      <c r="Y468" s="21"/>
      <c r="Z468" s="4"/>
      <c r="AA468" s="4"/>
      <c r="AB468" s="4"/>
      <c r="AC468" s="4"/>
      <c r="AD468" s="4"/>
      <c r="AE468" s="4"/>
      <c r="AF468" s="4"/>
      <c r="AG468" s="4"/>
      <c r="AH468" s="4"/>
      <c r="AI468" s="4"/>
      <c r="AJ468" s="4"/>
      <c r="AK468" s="4"/>
      <c r="AL468" s="4"/>
      <c r="AM468" s="4"/>
      <c r="AN468" s="4"/>
      <c r="AO468" s="4"/>
      <c r="AP468" s="4"/>
      <c r="AQ468" s="4"/>
      <c r="AR468" s="4"/>
      <c r="AS468" s="4"/>
      <c r="AT468" s="4"/>
      <c r="AU468" s="4"/>
      <c r="AV468" s="4"/>
      <c r="AW468" s="4"/>
      <c r="AX468" s="4"/>
      <c r="AY468" s="4"/>
      <c r="AZ468" s="4"/>
      <c r="BA468" s="4"/>
      <c r="BB468" s="4"/>
    </row>
    <row r="469" spans="1:54" ht="12.95">
      <c r="A469" s="158" t="s">
        <v>843</v>
      </c>
      <c r="B469" s="169"/>
      <c r="C469" s="169"/>
      <c r="D469" s="97" t="s">
        <v>844</v>
      </c>
      <c r="E469" s="97"/>
      <c r="F469" s="98"/>
      <c r="G469" s="97"/>
      <c r="H469" s="97"/>
      <c r="I469" s="97"/>
      <c r="J469" s="97"/>
      <c r="K469" s="97"/>
      <c r="L469" s="97"/>
      <c r="M469" s="99"/>
      <c r="N469" s="99"/>
      <c r="O469" s="97"/>
      <c r="P469" s="97"/>
      <c r="Q469" s="97"/>
      <c r="R469" s="100"/>
      <c r="S469" s="12" t="str">
        <f t="shared" si="853"/>
        <v>16.07</v>
      </c>
      <c r="X469" s="21"/>
      <c r="Y469" s="21"/>
      <c r="Z469" s="4"/>
      <c r="AA469" s="4"/>
      <c r="AB469" s="4"/>
      <c r="AC469" s="4"/>
      <c r="AD469" s="4"/>
      <c r="AE469" s="4"/>
      <c r="AF469" s="4"/>
      <c r="AG469" s="4"/>
      <c r="AH469" s="4"/>
      <c r="AI469" s="4"/>
      <c r="AJ469" s="4"/>
      <c r="AK469" s="4"/>
      <c r="AL469" s="4"/>
      <c r="AM469" s="4"/>
      <c r="AN469" s="4"/>
      <c r="AO469" s="4"/>
      <c r="AP469" s="4"/>
      <c r="AQ469" s="4"/>
      <c r="AR469" s="4"/>
      <c r="AS469" s="4"/>
      <c r="AT469" s="4"/>
      <c r="AU469" s="4"/>
      <c r="AV469" s="4"/>
      <c r="AW469" s="4"/>
      <c r="AX469" s="4"/>
      <c r="AY469" s="4"/>
      <c r="AZ469" s="4"/>
      <c r="BA469" s="4"/>
      <c r="BB469" s="4"/>
    </row>
    <row r="470" spans="1:54" ht="24.95">
      <c r="A470" s="159" t="s">
        <v>845</v>
      </c>
      <c r="B470" s="170" t="str">
        <f>IFERROR((VLOOKUP(D470,#REF!,7,0)),"")</f>
        <v/>
      </c>
      <c r="C470" s="170" t="str">
        <f>IFERROR((VLOOKUP(D470,#REF!,8,0)),"")</f>
        <v/>
      </c>
      <c r="D470" s="90" t="s">
        <v>846</v>
      </c>
      <c r="E470" s="91" t="s">
        <v>74</v>
      </c>
      <c r="F470" s="92">
        <v>1</v>
      </c>
      <c r="G470" s="93" t="str">
        <f>IFERROR((VLOOKUP(D470,#REF!,9,0)),"")</f>
        <v/>
      </c>
      <c r="H470" s="93" t="str">
        <f>IFERROR((VLOOKUP(D470,#REF!,10,0)),"")</f>
        <v/>
      </c>
      <c r="I470" s="94" t="str">
        <f t="shared" ref="I470" si="880">IFERROR(TRUNC((H470+G470),2),"")</f>
        <v/>
      </c>
      <c r="J470" s="93" t="str">
        <f t="shared" ref="J470" si="881">IFERROR(TRUNC(G470+G470*M470,2),"")</f>
        <v/>
      </c>
      <c r="K470" s="93" t="str">
        <f t="shared" ref="K470" si="882">IFERROR(TRUNC(H470*(1+N470),2),"")</f>
        <v/>
      </c>
      <c r="L470" s="94" t="str">
        <f t="shared" ref="L470" si="883">IFERROR(TRUNC((K470+J470),2),"")</f>
        <v/>
      </c>
      <c r="M470" s="95" t="e">
        <f t="shared" ref="M470" si="884">$X$9</f>
        <v>#REF!</v>
      </c>
      <c r="N470" s="95" t="e">
        <f t="shared" ref="N470" si="885">$X$10</f>
        <v>#REF!</v>
      </c>
      <c r="O470" s="93" t="str">
        <f t="shared" ref="O470" si="886">IFERROR(TRUNC(J470*F470,2),"")</f>
        <v/>
      </c>
      <c r="P470" s="93" t="str">
        <f t="shared" ref="P470" si="887">IFERROR(TRUNC(K470*F470,2),"")</f>
        <v/>
      </c>
      <c r="Q470" s="94" t="str">
        <f t="shared" ref="Q470" si="888">IFERROR(TRUNC((O470+P470),2),"")</f>
        <v/>
      </c>
      <c r="R470" s="96" t="str">
        <f>IFERROR((Q470/$Q$593),"")</f>
        <v/>
      </c>
      <c r="S470" s="12" t="str">
        <f t="shared" si="853"/>
        <v>16.07.01</v>
      </c>
      <c r="X470" s="21"/>
      <c r="Y470" s="21"/>
      <c r="Z470" s="4"/>
      <c r="AA470" s="4"/>
      <c r="AB470" s="4"/>
      <c r="AC470" s="4"/>
      <c r="AD470" s="4"/>
      <c r="AE470" s="4"/>
      <c r="AF470" s="4"/>
      <c r="AG470" s="4"/>
      <c r="AH470" s="4"/>
      <c r="AI470" s="4"/>
      <c r="AJ470" s="4"/>
      <c r="AK470" s="4"/>
      <c r="AL470" s="4"/>
      <c r="AM470" s="4"/>
      <c r="AN470" s="4"/>
      <c r="AO470" s="4"/>
      <c r="AP470" s="4"/>
      <c r="AQ470" s="4"/>
      <c r="AR470" s="4"/>
      <c r="AS470" s="4"/>
      <c r="AT470" s="4"/>
      <c r="AU470" s="4"/>
      <c r="AV470" s="4"/>
      <c r="AW470" s="4"/>
      <c r="AX470" s="4"/>
      <c r="AY470" s="4"/>
      <c r="AZ470" s="4"/>
      <c r="BA470" s="4"/>
      <c r="BB470" s="4"/>
    </row>
    <row r="471" spans="1:54">
      <c r="A471" s="161"/>
      <c r="B471" s="43"/>
      <c r="C471" s="43"/>
      <c r="D471" s="42"/>
      <c r="E471" s="43"/>
      <c r="F471" s="44"/>
      <c r="G471" s="44"/>
      <c r="H471" s="44"/>
      <c r="I471" s="44"/>
      <c r="J471" s="44"/>
      <c r="K471" s="44"/>
      <c r="L471" s="45"/>
      <c r="M471" s="46"/>
      <c r="N471" s="46"/>
      <c r="O471" s="45"/>
      <c r="P471" s="45"/>
      <c r="Q471" s="45"/>
      <c r="R471" s="47"/>
      <c r="S471" s="12">
        <f t="shared" ref="S471:S591" si="889">+A471</f>
        <v>0</v>
      </c>
      <c r="X471" s="21"/>
      <c r="Y471" s="21"/>
      <c r="Z471" s="4"/>
      <c r="AA471" s="4"/>
      <c r="AB471" s="4"/>
      <c r="AC471" s="4"/>
      <c r="AD471" s="4"/>
      <c r="AE471" s="4"/>
      <c r="AF471" s="4"/>
      <c r="AG471" s="4"/>
      <c r="AH471" s="4"/>
      <c r="AI471" s="4"/>
      <c r="AJ471" s="4"/>
      <c r="AK471" s="4"/>
      <c r="AL471" s="4"/>
      <c r="AM471" s="4"/>
      <c r="AN471" s="4"/>
      <c r="AO471" s="4"/>
      <c r="AP471" s="4"/>
      <c r="AQ471" s="4"/>
      <c r="AR471" s="4"/>
      <c r="AS471" s="4"/>
      <c r="AT471" s="4"/>
      <c r="AU471" s="4"/>
      <c r="AV471" s="4"/>
      <c r="AW471" s="4"/>
      <c r="AX471" s="4"/>
      <c r="AY471" s="4"/>
      <c r="AZ471" s="4"/>
      <c r="BA471" s="4"/>
      <c r="BB471" s="4"/>
    </row>
    <row r="472" spans="1:54" ht="12.95">
      <c r="A472" s="162"/>
      <c r="B472" s="49"/>
      <c r="C472" s="49"/>
      <c r="D472" s="48"/>
      <c r="E472" s="49"/>
      <c r="F472" s="21"/>
      <c r="G472" s="21"/>
      <c r="H472" s="21"/>
      <c r="I472" s="21"/>
      <c r="J472" s="21"/>
      <c r="K472" s="21"/>
      <c r="L472" s="34"/>
      <c r="M472" s="34"/>
      <c r="N472" s="34" t="s">
        <v>115</v>
      </c>
      <c r="O472" s="50">
        <f>SUM(O444:O471)</f>
        <v>0</v>
      </c>
      <c r="P472" s="50">
        <f>SUM(P444:P471)</f>
        <v>0</v>
      </c>
      <c r="Q472" s="51">
        <f>SUM(Q444:Q471)</f>
        <v>0</v>
      </c>
      <c r="R472" s="52">
        <f>SUM(R444:R471)</f>
        <v>0</v>
      </c>
      <c r="S472" s="12">
        <f t="shared" si="889"/>
        <v>0</v>
      </c>
      <c r="X472" s="21"/>
      <c r="Y472" s="21"/>
      <c r="Z472" s="4"/>
      <c r="AA472" s="4"/>
      <c r="AB472" s="4"/>
      <c r="AC472" s="4"/>
      <c r="AD472" s="4"/>
      <c r="AE472" s="4"/>
      <c r="AF472" s="4"/>
      <c r="AG472" s="4"/>
      <c r="AH472" s="4"/>
      <c r="AI472" s="4"/>
      <c r="AJ472" s="4"/>
      <c r="AK472" s="4"/>
      <c r="AL472" s="4"/>
      <c r="AM472" s="4"/>
      <c r="AN472" s="4"/>
      <c r="AO472" s="4"/>
      <c r="AP472" s="4"/>
      <c r="AQ472" s="4"/>
      <c r="AR472" s="4"/>
      <c r="AS472" s="4"/>
      <c r="AT472" s="4"/>
      <c r="AU472" s="4"/>
      <c r="AV472" s="4"/>
      <c r="AW472" s="4"/>
      <c r="AX472" s="4"/>
      <c r="AY472" s="4"/>
      <c r="AZ472" s="4"/>
      <c r="BA472" s="4"/>
      <c r="BB472" s="4"/>
    </row>
    <row r="473" spans="1:54" ht="12.95">
      <c r="A473" s="163"/>
      <c r="B473" s="54"/>
      <c r="C473" s="54"/>
      <c r="D473" s="53"/>
      <c r="E473" s="54"/>
      <c r="F473" s="55"/>
      <c r="G473" s="55"/>
      <c r="H473" s="55"/>
      <c r="I473" s="55"/>
      <c r="J473" s="55"/>
      <c r="K473" s="55"/>
      <c r="L473" s="56"/>
      <c r="M473" s="57"/>
      <c r="N473" s="57"/>
      <c r="O473" s="20"/>
      <c r="P473" s="20"/>
      <c r="Q473" s="57"/>
      <c r="R473" s="58"/>
      <c r="S473" s="12">
        <f t="shared" si="889"/>
        <v>0</v>
      </c>
      <c r="X473" s="21"/>
      <c r="Y473" s="21"/>
      <c r="Z473" s="4"/>
      <c r="AA473" s="4"/>
      <c r="AB473" s="4"/>
      <c r="AC473" s="4"/>
      <c r="AD473" s="4"/>
      <c r="AE473" s="4"/>
      <c r="AF473" s="4"/>
      <c r="AG473" s="4"/>
      <c r="AH473" s="4"/>
      <c r="AI473" s="4"/>
      <c r="AJ473" s="4"/>
      <c r="AK473" s="4"/>
      <c r="AL473" s="4"/>
      <c r="AM473" s="4"/>
      <c r="AN473" s="4"/>
      <c r="AO473" s="4"/>
      <c r="AP473" s="4"/>
      <c r="AQ473" s="4"/>
      <c r="AR473" s="4"/>
      <c r="AS473" s="4"/>
      <c r="AT473" s="4"/>
      <c r="AU473" s="4"/>
      <c r="AV473" s="4"/>
      <c r="AW473" s="4"/>
      <c r="AX473" s="4"/>
      <c r="AY473" s="4"/>
      <c r="AZ473" s="4"/>
      <c r="BA473" s="4"/>
      <c r="BB473" s="4"/>
    </row>
    <row r="474" spans="1:54" ht="12.95">
      <c r="A474" s="157" t="s">
        <v>24</v>
      </c>
      <c r="B474" s="168"/>
      <c r="C474" s="168"/>
      <c r="D474" s="86" t="s">
        <v>847</v>
      </c>
      <c r="E474" s="86"/>
      <c r="F474" s="87"/>
      <c r="G474" s="86"/>
      <c r="H474" s="86"/>
      <c r="I474" s="86"/>
      <c r="J474" s="86"/>
      <c r="K474" s="86"/>
      <c r="L474" s="86"/>
      <c r="M474" s="88"/>
      <c r="N474" s="88"/>
      <c r="O474" s="86"/>
      <c r="P474" s="86"/>
      <c r="Q474" s="86"/>
      <c r="R474" s="89"/>
      <c r="S474" s="12" t="str">
        <f t="shared" ref="S474:S492" si="890">+A474</f>
        <v>17</v>
      </c>
      <c r="T474" s="13">
        <f>O491</f>
        <v>0</v>
      </c>
      <c r="U474" s="13">
        <f>P491</f>
        <v>0</v>
      </c>
      <c r="V474" s="13">
        <f t="shared" ref="V474" si="891">Q491</f>
        <v>0</v>
      </c>
      <c r="W474" s="21"/>
      <c r="X474" s="21"/>
      <c r="Y474" s="21"/>
      <c r="Z474" s="4"/>
      <c r="AA474" s="4"/>
      <c r="AB474" s="4"/>
      <c r="AC474" s="4"/>
      <c r="AD474" s="4"/>
      <c r="AE474" s="4"/>
      <c r="AF474" s="4"/>
      <c r="AG474" s="4"/>
      <c r="AH474" s="4"/>
      <c r="AI474" s="4"/>
      <c r="AJ474" s="4"/>
      <c r="AK474" s="4"/>
      <c r="AL474" s="4"/>
      <c r="AM474" s="4"/>
      <c r="AN474" s="4"/>
      <c r="AO474" s="4"/>
      <c r="AP474" s="4"/>
      <c r="AQ474" s="4"/>
      <c r="AR474" s="4"/>
      <c r="AS474" s="4"/>
      <c r="AT474" s="4"/>
      <c r="AU474" s="4"/>
      <c r="AV474" s="4"/>
      <c r="AW474" s="4"/>
      <c r="AX474" s="4"/>
      <c r="AY474" s="4"/>
      <c r="AZ474" s="4"/>
      <c r="BA474" s="4"/>
      <c r="BB474" s="4"/>
    </row>
    <row r="475" spans="1:54" ht="12.95">
      <c r="A475" s="158" t="s">
        <v>848</v>
      </c>
      <c r="B475" s="169"/>
      <c r="C475" s="169"/>
      <c r="D475" s="97" t="s">
        <v>849</v>
      </c>
      <c r="E475" s="97"/>
      <c r="F475" s="98"/>
      <c r="G475" s="97"/>
      <c r="H475" s="97"/>
      <c r="I475" s="97"/>
      <c r="J475" s="97"/>
      <c r="K475" s="97"/>
      <c r="L475" s="97"/>
      <c r="M475" s="99"/>
      <c r="N475" s="99"/>
      <c r="O475" s="97"/>
      <c r="P475" s="97"/>
      <c r="Q475" s="97"/>
      <c r="R475" s="100"/>
      <c r="S475" s="12" t="str">
        <f t="shared" ref="S475:S478" si="892">+A475</f>
        <v>17.01</v>
      </c>
      <c r="X475" s="21"/>
      <c r="Y475" s="21"/>
      <c r="Z475" s="4"/>
      <c r="AA475" s="4"/>
      <c r="AB475" s="4"/>
      <c r="AC475" s="4"/>
      <c r="AD475" s="4"/>
      <c r="AE475" s="4"/>
      <c r="AF475" s="4"/>
      <c r="AG475" s="4"/>
      <c r="AH475" s="4"/>
      <c r="AI475" s="4"/>
      <c r="AJ475" s="4"/>
      <c r="AK475" s="4"/>
      <c r="AL475" s="4"/>
      <c r="AM475" s="4"/>
      <c r="AN475" s="4"/>
      <c r="AO475" s="4"/>
      <c r="AP475" s="4"/>
      <c r="AQ475" s="4"/>
      <c r="AR475" s="4"/>
      <c r="AS475" s="4"/>
      <c r="AT475" s="4"/>
      <c r="AU475" s="4"/>
      <c r="AV475" s="4"/>
      <c r="AW475" s="4"/>
      <c r="AX475" s="4"/>
      <c r="AY475" s="4"/>
      <c r="AZ475" s="4"/>
      <c r="BA475" s="4"/>
      <c r="BB475" s="4"/>
    </row>
    <row r="476" spans="1:54" ht="12.95">
      <c r="A476" s="160" t="s">
        <v>850</v>
      </c>
      <c r="B476" s="171"/>
      <c r="C476" s="171"/>
      <c r="D476" s="144" t="s">
        <v>851</v>
      </c>
      <c r="E476" s="97"/>
      <c r="F476" s="98"/>
      <c r="G476" s="97"/>
      <c r="H476" s="97"/>
      <c r="I476" s="97"/>
      <c r="J476" s="97"/>
      <c r="K476" s="97"/>
      <c r="L476" s="97"/>
      <c r="M476" s="99"/>
      <c r="N476" s="99"/>
      <c r="O476" s="97"/>
      <c r="P476" s="97"/>
      <c r="Q476" s="97"/>
      <c r="R476" s="100"/>
      <c r="S476" s="12" t="str">
        <f t="shared" ref="S476" si="893">+A476</f>
        <v>17.01.01</v>
      </c>
      <c r="X476" s="21"/>
      <c r="Y476" s="21"/>
      <c r="Z476" s="4"/>
      <c r="AA476" s="4"/>
      <c r="AB476" s="4"/>
      <c r="AC476" s="4"/>
      <c r="AD476" s="4"/>
      <c r="AE476" s="4"/>
      <c r="AF476" s="4"/>
      <c r="AG476" s="4"/>
      <c r="AH476" s="4"/>
      <c r="AI476" s="4"/>
      <c r="AJ476" s="4"/>
      <c r="AK476" s="4"/>
      <c r="AL476" s="4"/>
      <c r="AM476" s="4"/>
      <c r="AN476" s="4"/>
      <c r="AO476" s="4"/>
      <c r="AP476" s="4"/>
      <c r="AQ476" s="4"/>
      <c r="AR476" s="4"/>
      <c r="AS476" s="4"/>
      <c r="AT476" s="4"/>
      <c r="AU476" s="4"/>
      <c r="AV476" s="4"/>
      <c r="AW476" s="4"/>
      <c r="AX476" s="4"/>
      <c r="AY476" s="4"/>
      <c r="AZ476" s="4"/>
      <c r="BA476" s="4"/>
      <c r="BB476" s="4"/>
    </row>
    <row r="477" spans="1:54" ht="112.5">
      <c r="A477" s="159" t="s">
        <v>852</v>
      </c>
      <c r="B477" s="170" t="str">
        <f>IFERROR((VLOOKUP(D477,#REF!,7,0)),"")</f>
        <v/>
      </c>
      <c r="C477" s="170" t="str">
        <f>IFERROR((VLOOKUP(D477,#REF!,8,0)),"")</f>
        <v/>
      </c>
      <c r="D477" s="90" t="s">
        <v>853</v>
      </c>
      <c r="E477" s="91" t="s">
        <v>157</v>
      </c>
      <c r="F477" s="92">
        <v>36</v>
      </c>
      <c r="G477" s="93" t="str">
        <f>IFERROR((VLOOKUP(D477,#REF!,9,0)),"")</f>
        <v/>
      </c>
      <c r="H477" s="93" t="str">
        <f>IFERROR((VLOOKUP(D477,#REF!,10,0)),"")</f>
        <v/>
      </c>
      <c r="I477" s="94" t="str">
        <f t="shared" ref="I477:I489" si="894">IFERROR(TRUNC((H477+G477),2),"")</f>
        <v/>
      </c>
      <c r="J477" s="93" t="str">
        <f t="shared" ref="J477:J489" si="895">IFERROR(TRUNC(G477+G477*M477,2),"")</f>
        <v/>
      </c>
      <c r="K477" s="93" t="str">
        <f t="shared" ref="K477:K489" si="896">IFERROR(TRUNC(H477*(1+N477),2),"")</f>
        <v/>
      </c>
      <c r="L477" s="94" t="str">
        <f t="shared" ref="L477:L489" si="897">IFERROR(TRUNC((K477+J477),2),"")</f>
        <v/>
      </c>
      <c r="M477" s="95" t="e">
        <f t="shared" ref="M477:M489" si="898">$X$9</f>
        <v>#REF!</v>
      </c>
      <c r="N477" s="95" t="e">
        <f t="shared" ref="N477:N488" si="899">$X$10</f>
        <v>#REF!</v>
      </c>
      <c r="O477" s="93" t="str">
        <f t="shared" ref="O477:O489" si="900">IFERROR(TRUNC(J477*F477,2),"")</f>
        <v/>
      </c>
      <c r="P477" s="93" t="str">
        <f t="shared" ref="P477:P489" si="901">IFERROR(TRUNC(K477*F477,2),"")</f>
        <v/>
      </c>
      <c r="Q477" s="94" t="str">
        <f t="shared" ref="Q477:Q489" si="902">IFERROR(TRUNC((O477+P477),2),"")</f>
        <v/>
      </c>
      <c r="R477" s="96" t="str">
        <f>IFERROR((Q477/$Q$593),"")</f>
        <v/>
      </c>
      <c r="S477" s="12" t="str">
        <f t="shared" si="892"/>
        <v>17.01.01.01</v>
      </c>
      <c r="X477" s="21"/>
      <c r="Y477" s="21"/>
      <c r="Z477" s="4"/>
      <c r="AA477" s="4"/>
      <c r="AB477" s="4"/>
      <c r="AC477" s="4"/>
      <c r="AD477" s="4"/>
      <c r="AE477" s="4"/>
      <c r="AF477" s="4"/>
      <c r="AG477" s="4"/>
      <c r="AH477" s="4"/>
      <c r="AI477" s="4"/>
      <c r="AJ477" s="4"/>
      <c r="AK477" s="4"/>
      <c r="AL477" s="4"/>
      <c r="AM477" s="4"/>
      <c r="AN477" s="4"/>
      <c r="AO477" s="4"/>
      <c r="AP477" s="4"/>
      <c r="AQ477" s="4"/>
      <c r="AR477" s="4"/>
      <c r="AS477" s="4"/>
      <c r="AT477" s="4"/>
      <c r="AU477" s="4"/>
      <c r="AV477" s="4"/>
      <c r="AW477" s="4"/>
      <c r="AX477" s="4"/>
      <c r="AY477" s="4"/>
      <c r="AZ477" s="4"/>
      <c r="BA477" s="4"/>
      <c r="BB477" s="4"/>
    </row>
    <row r="478" spans="1:54" ht="112.5">
      <c r="A478" s="159" t="s">
        <v>854</v>
      </c>
      <c r="B478" s="170" t="str">
        <f>IFERROR((VLOOKUP(D478,#REF!,7,0)),"")</f>
        <v/>
      </c>
      <c r="C478" s="170" t="str">
        <f>IFERROR((VLOOKUP(D478,#REF!,8,0)),"")</f>
        <v/>
      </c>
      <c r="D478" s="90" t="s">
        <v>855</v>
      </c>
      <c r="E478" s="91" t="s">
        <v>157</v>
      </c>
      <c r="F478" s="92">
        <v>26</v>
      </c>
      <c r="G478" s="93" t="str">
        <f>IFERROR((VLOOKUP(D478,#REF!,9,0)),"")</f>
        <v/>
      </c>
      <c r="H478" s="93" t="str">
        <f>IFERROR((VLOOKUP(D478,#REF!,10,0)),"")</f>
        <v/>
      </c>
      <c r="I478" s="94" t="str">
        <f t="shared" ref="I478" si="903">IFERROR(TRUNC((H478+G478),2),"")</f>
        <v/>
      </c>
      <c r="J478" s="93" t="str">
        <f t="shared" ref="J478" si="904">IFERROR(TRUNC(G478+G478*M478,2),"")</f>
        <v/>
      </c>
      <c r="K478" s="93" t="str">
        <f t="shared" ref="K478" si="905">IFERROR(TRUNC(H478*(1+N478),2),"")</f>
        <v/>
      </c>
      <c r="L478" s="94" t="str">
        <f t="shared" ref="L478" si="906">IFERROR(TRUNC((K478+J478),2),"")</f>
        <v/>
      </c>
      <c r="M478" s="95" t="e">
        <f t="shared" si="898"/>
        <v>#REF!</v>
      </c>
      <c r="N478" s="95" t="e">
        <f t="shared" si="899"/>
        <v>#REF!</v>
      </c>
      <c r="O478" s="93" t="str">
        <f t="shared" ref="O478" si="907">IFERROR(TRUNC(J478*F478,2),"")</f>
        <v/>
      </c>
      <c r="P478" s="93" t="str">
        <f t="shared" ref="P478" si="908">IFERROR(TRUNC(K478*F478,2),"")</f>
        <v/>
      </c>
      <c r="Q478" s="94" t="str">
        <f t="shared" ref="Q478" si="909">IFERROR(TRUNC((O478+P478),2),"")</f>
        <v/>
      </c>
      <c r="R478" s="96" t="str">
        <f>IFERROR((Q478/$Q$593),"")</f>
        <v/>
      </c>
      <c r="S478" s="12" t="str">
        <f t="shared" si="892"/>
        <v>17.01.01.02</v>
      </c>
      <c r="X478" s="21"/>
      <c r="Y478" s="21"/>
      <c r="Z478" s="4"/>
      <c r="AA478" s="4"/>
      <c r="AB478" s="4"/>
      <c r="AC478" s="4"/>
      <c r="AD478" s="4"/>
      <c r="AE478" s="4"/>
      <c r="AF478" s="4"/>
      <c r="AG478" s="4"/>
      <c r="AH478" s="4"/>
      <c r="AI478" s="4"/>
      <c r="AJ478" s="4"/>
      <c r="AK478" s="4"/>
      <c r="AL478" s="4"/>
      <c r="AM478" s="4"/>
      <c r="AN478" s="4"/>
      <c r="AO478" s="4"/>
      <c r="AP478" s="4"/>
      <c r="AQ478" s="4"/>
      <c r="AR478" s="4"/>
      <c r="AS478" s="4"/>
      <c r="AT478" s="4"/>
      <c r="AU478" s="4"/>
      <c r="AV478" s="4"/>
      <c r="AW478" s="4"/>
      <c r="AX478" s="4"/>
      <c r="AY478" s="4"/>
      <c r="AZ478" s="4"/>
      <c r="BA478" s="4"/>
      <c r="BB478" s="4"/>
    </row>
    <row r="479" spans="1:54" ht="112.5">
      <c r="A479" s="159" t="s">
        <v>856</v>
      </c>
      <c r="B479" s="170" t="str">
        <f>IFERROR((VLOOKUP(D479,#REF!,7,0)),"")</f>
        <v/>
      </c>
      <c r="C479" s="170" t="str">
        <f>IFERROR((VLOOKUP(D479,#REF!,8,0)),"")</f>
        <v/>
      </c>
      <c r="D479" s="90" t="s">
        <v>857</v>
      </c>
      <c r="E479" s="91" t="s">
        <v>157</v>
      </c>
      <c r="F479" s="92">
        <v>60</v>
      </c>
      <c r="G479" s="93" t="str">
        <f>IFERROR((VLOOKUP(D479,#REF!,9,0)),"")</f>
        <v/>
      </c>
      <c r="H479" s="93" t="str">
        <f>IFERROR((VLOOKUP(D479,#REF!,10,0)),"")</f>
        <v/>
      </c>
      <c r="I479" s="94" t="str">
        <f t="shared" si="894"/>
        <v/>
      </c>
      <c r="J479" s="93" t="str">
        <f t="shared" si="895"/>
        <v/>
      </c>
      <c r="K479" s="93" t="str">
        <f t="shared" si="896"/>
        <v/>
      </c>
      <c r="L479" s="94" t="str">
        <f t="shared" si="897"/>
        <v/>
      </c>
      <c r="M479" s="95" t="e">
        <f t="shared" si="898"/>
        <v>#REF!</v>
      </c>
      <c r="N479" s="95" t="e">
        <f t="shared" si="899"/>
        <v>#REF!</v>
      </c>
      <c r="O479" s="93" t="str">
        <f t="shared" si="900"/>
        <v/>
      </c>
      <c r="P479" s="93" t="str">
        <f t="shared" si="901"/>
        <v/>
      </c>
      <c r="Q479" s="94" t="str">
        <f t="shared" si="902"/>
        <v/>
      </c>
      <c r="R479" s="96" t="str">
        <f>IFERROR((Q479/$Q$593),"")</f>
        <v/>
      </c>
      <c r="S479" s="12" t="str">
        <f t="shared" ref="S479:S484" si="910">+A479</f>
        <v>17.01.01.03</v>
      </c>
      <c r="X479" s="21"/>
      <c r="Y479" s="21"/>
      <c r="Z479" s="4"/>
      <c r="AA479" s="4"/>
      <c r="AB479" s="4"/>
      <c r="AC479" s="4"/>
      <c r="AD479" s="4"/>
      <c r="AE479" s="4"/>
      <c r="AF479" s="4"/>
      <c r="AG479" s="4"/>
      <c r="AH479" s="4"/>
      <c r="AI479" s="4"/>
      <c r="AJ479" s="4"/>
      <c r="AK479" s="4"/>
      <c r="AL479" s="4"/>
      <c r="AM479" s="4"/>
      <c r="AN479" s="4"/>
      <c r="AO479" s="4"/>
      <c r="AP479" s="4"/>
      <c r="AQ479" s="4"/>
      <c r="AR479" s="4"/>
      <c r="AS479" s="4"/>
      <c r="AT479" s="4"/>
      <c r="AU479" s="4"/>
      <c r="AV479" s="4"/>
      <c r="AW479" s="4"/>
      <c r="AX479" s="4"/>
      <c r="AY479" s="4"/>
      <c r="AZ479" s="4"/>
      <c r="BA479" s="4"/>
      <c r="BB479" s="4"/>
    </row>
    <row r="480" spans="1:54" ht="24.95">
      <c r="A480" s="159" t="s">
        <v>858</v>
      </c>
      <c r="B480" s="170" t="str">
        <f>IFERROR((VLOOKUP(D480,#REF!,7,0)),"")</f>
        <v/>
      </c>
      <c r="C480" s="170" t="str">
        <f>IFERROR((VLOOKUP(D480,#REF!,8,0)),"")</f>
        <v/>
      </c>
      <c r="D480" s="90" t="s">
        <v>859</v>
      </c>
      <c r="E480" s="91" t="s">
        <v>157</v>
      </c>
      <c r="F480" s="92">
        <f>SUM(F477:F479)</f>
        <v>122</v>
      </c>
      <c r="G480" s="93" t="str">
        <f>IFERROR((VLOOKUP(D480,#REF!,9,0)),"")</f>
        <v/>
      </c>
      <c r="H480" s="93" t="str">
        <f>IFERROR((VLOOKUP(D480,#REF!,10,0)),"")</f>
        <v/>
      </c>
      <c r="I480" s="94" t="str">
        <f t="shared" si="894"/>
        <v/>
      </c>
      <c r="J480" s="93" t="str">
        <f t="shared" si="895"/>
        <v/>
      </c>
      <c r="K480" s="93" t="str">
        <f t="shared" si="896"/>
        <v/>
      </c>
      <c r="L480" s="94" t="str">
        <f t="shared" si="897"/>
        <v/>
      </c>
      <c r="M480" s="95" t="e">
        <f t="shared" si="898"/>
        <v>#REF!</v>
      </c>
      <c r="N480" s="95" t="e">
        <f t="shared" si="899"/>
        <v>#REF!</v>
      </c>
      <c r="O480" s="93" t="str">
        <f t="shared" si="900"/>
        <v/>
      </c>
      <c r="P480" s="93" t="str">
        <f t="shared" si="901"/>
        <v/>
      </c>
      <c r="Q480" s="94" t="str">
        <f t="shared" si="902"/>
        <v/>
      </c>
      <c r="R480" s="96" t="str">
        <f>IFERROR((Q480/$Q$593),"")</f>
        <v/>
      </c>
      <c r="S480" s="12" t="str">
        <f t="shared" si="910"/>
        <v>17.01.01.04</v>
      </c>
      <c r="X480" s="21"/>
      <c r="Y480" s="21"/>
      <c r="Z480" s="4"/>
      <c r="AA480" s="4"/>
      <c r="AB480" s="4"/>
      <c r="AC480" s="4"/>
      <c r="AD480" s="4"/>
      <c r="AE480" s="4"/>
      <c r="AF480" s="4"/>
      <c r="AG480" s="4"/>
      <c r="AH480" s="4"/>
      <c r="AI480" s="4"/>
      <c r="AJ480" s="4"/>
      <c r="AK480" s="4"/>
      <c r="AL480" s="4"/>
      <c r="AM480" s="4"/>
      <c r="AN480" s="4"/>
      <c r="AO480" s="4"/>
      <c r="AP480" s="4"/>
      <c r="AQ480" s="4"/>
      <c r="AR480" s="4"/>
      <c r="AS480" s="4"/>
      <c r="AT480" s="4"/>
      <c r="AU480" s="4"/>
      <c r="AV480" s="4"/>
      <c r="AW480" s="4"/>
      <c r="AX480" s="4"/>
      <c r="AY480" s="4"/>
      <c r="AZ480" s="4"/>
      <c r="BA480" s="4"/>
      <c r="BB480" s="4"/>
    </row>
    <row r="481" spans="1:54" ht="12.95">
      <c r="A481" s="160" t="s">
        <v>860</v>
      </c>
      <c r="B481" s="171"/>
      <c r="C481" s="171"/>
      <c r="D481" s="144" t="s">
        <v>861</v>
      </c>
      <c r="E481" s="97"/>
      <c r="F481" s="98"/>
      <c r="G481" s="97"/>
      <c r="H481" s="97"/>
      <c r="I481" s="97"/>
      <c r="J481" s="97"/>
      <c r="K481" s="97"/>
      <c r="L481" s="97"/>
      <c r="M481" s="99"/>
      <c r="N481" s="99"/>
      <c r="O481" s="97"/>
      <c r="P481" s="97"/>
      <c r="Q481" s="97"/>
      <c r="R481" s="100"/>
      <c r="S481" s="12" t="str">
        <f t="shared" si="910"/>
        <v>17.01.02</v>
      </c>
      <c r="X481" s="21"/>
      <c r="Y481" s="21"/>
      <c r="Z481" s="4"/>
      <c r="AA481" s="4"/>
      <c r="AB481" s="4"/>
      <c r="AC481" s="4"/>
      <c r="AD481" s="4"/>
      <c r="AE481" s="4"/>
      <c r="AF481" s="4"/>
      <c r="AG481" s="4"/>
      <c r="AH481" s="4"/>
      <c r="AI481" s="4"/>
      <c r="AJ481" s="4"/>
      <c r="AK481" s="4"/>
      <c r="AL481" s="4"/>
      <c r="AM481" s="4"/>
      <c r="AN481" s="4"/>
      <c r="AO481" s="4"/>
      <c r="AP481" s="4"/>
      <c r="AQ481" s="4"/>
      <c r="AR481" s="4"/>
      <c r="AS481" s="4"/>
      <c r="AT481" s="4"/>
      <c r="AU481" s="4"/>
      <c r="AV481" s="4"/>
      <c r="AW481" s="4"/>
      <c r="AX481" s="4"/>
      <c r="AY481" s="4"/>
      <c r="AZ481" s="4"/>
      <c r="BA481" s="4"/>
      <c r="BB481" s="4"/>
    </row>
    <row r="482" spans="1:54" ht="24.95">
      <c r="A482" s="159" t="s">
        <v>862</v>
      </c>
      <c r="B482" s="170" t="str">
        <f>IFERROR((VLOOKUP(D482,#REF!,7,0)),"")</f>
        <v/>
      </c>
      <c r="C482" s="170" t="str">
        <f>IFERROR((VLOOKUP(D482,#REF!,8,0)),"")</f>
        <v/>
      </c>
      <c r="D482" s="90" t="s">
        <v>863</v>
      </c>
      <c r="E482" s="91" t="s">
        <v>157</v>
      </c>
      <c r="F482" s="92">
        <v>70</v>
      </c>
      <c r="G482" s="93" t="str">
        <f>IFERROR((VLOOKUP(D482,#REF!,9,0)),"")</f>
        <v/>
      </c>
      <c r="H482" s="93" t="str">
        <f>IFERROR((VLOOKUP(D482,#REF!,10,0)),"")</f>
        <v/>
      </c>
      <c r="I482" s="94" t="str">
        <f t="shared" ref="I482" si="911">IFERROR(TRUNC((H482+G482),2),"")</f>
        <v/>
      </c>
      <c r="J482" s="93" t="str">
        <f t="shared" ref="J482" si="912">IFERROR(TRUNC(G482+G482*M482,2),"")</f>
        <v/>
      </c>
      <c r="K482" s="93" t="str">
        <f t="shared" ref="K482" si="913">IFERROR(TRUNC(H482*(1+N482),2),"")</f>
        <v/>
      </c>
      <c r="L482" s="94" t="str">
        <f t="shared" ref="L482" si="914">IFERROR(TRUNC((K482+J482),2),"")</f>
        <v/>
      </c>
      <c r="M482" s="95" t="e">
        <f t="shared" si="898"/>
        <v>#REF!</v>
      </c>
      <c r="N482" s="95" t="e">
        <f t="shared" si="899"/>
        <v>#REF!</v>
      </c>
      <c r="O482" s="93" t="str">
        <f t="shared" ref="O482" si="915">IFERROR(TRUNC(J482*F482,2),"")</f>
        <v/>
      </c>
      <c r="P482" s="93" t="str">
        <f t="shared" ref="P482" si="916">IFERROR(TRUNC(K482*F482,2),"")</f>
        <v/>
      </c>
      <c r="Q482" s="94" t="str">
        <f t="shared" ref="Q482" si="917">IFERROR(TRUNC((O482+P482),2),"")</f>
        <v/>
      </c>
      <c r="R482" s="96" t="str">
        <f>IFERROR((Q482/$Q$593),"")</f>
        <v/>
      </c>
      <c r="S482" s="12" t="str">
        <f t="shared" ref="S482:S483" si="918">+A482</f>
        <v>17.01.02.01</v>
      </c>
      <c r="X482" s="21"/>
      <c r="Y482" s="21"/>
      <c r="Z482" s="4"/>
      <c r="AA482" s="4"/>
      <c r="AB482" s="4"/>
      <c r="AC482" s="4"/>
      <c r="AD482" s="4"/>
      <c r="AE482" s="4"/>
      <c r="AF482" s="4"/>
      <c r="AG482" s="4"/>
      <c r="AH482" s="4"/>
      <c r="AI482" s="4"/>
      <c r="AJ482" s="4"/>
      <c r="AK482" s="4"/>
      <c r="AL482" s="4"/>
      <c r="AM482" s="4"/>
      <c r="AN482" s="4"/>
      <c r="AO482" s="4"/>
      <c r="AP482" s="4"/>
      <c r="AQ482" s="4"/>
      <c r="AR482" s="4"/>
      <c r="AS482" s="4"/>
      <c r="AT482" s="4"/>
      <c r="AU482" s="4"/>
      <c r="AV482" s="4"/>
      <c r="AW482" s="4"/>
      <c r="AX482" s="4"/>
      <c r="AY482" s="4"/>
      <c r="AZ482" s="4"/>
      <c r="BA482" s="4"/>
      <c r="BB482" s="4"/>
    </row>
    <row r="483" spans="1:54" ht="12.95">
      <c r="A483" s="160" t="s">
        <v>864</v>
      </c>
      <c r="B483" s="171"/>
      <c r="C483" s="171"/>
      <c r="D483" s="144" t="s">
        <v>865</v>
      </c>
      <c r="E483" s="97"/>
      <c r="F483" s="98"/>
      <c r="G483" s="97"/>
      <c r="H483" s="97"/>
      <c r="I483" s="97"/>
      <c r="J483" s="97"/>
      <c r="K483" s="97"/>
      <c r="L483" s="97"/>
      <c r="M483" s="99"/>
      <c r="N483" s="99"/>
      <c r="O483" s="97"/>
      <c r="P483" s="97"/>
      <c r="Q483" s="97"/>
      <c r="R483" s="100"/>
      <c r="S483" s="12" t="str">
        <f t="shared" si="918"/>
        <v>17.01.03</v>
      </c>
      <c r="X483" s="21"/>
      <c r="Y483" s="21"/>
      <c r="Z483" s="4"/>
      <c r="AA483" s="4"/>
      <c r="AB483" s="4"/>
      <c r="AC483" s="4"/>
      <c r="AD483" s="4"/>
      <c r="AE483" s="4"/>
      <c r="AF483" s="4"/>
      <c r="AG483" s="4"/>
      <c r="AH483" s="4"/>
      <c r="AI483" s="4"/>
      <c r="AJ483" s="4"/>
      <c r="AK483" s="4"/>
      <c r="AL483" s="4"/>
      <c r="AM483" s="4"/>
      <c r="AN483" s="4"/>
      <c r="AO483" s="4"/>
      <c r="AP483" s="4"/>
      <c r="AQ483" s="4"/>
      <c r="AR483" s="4"/>
      <c r="AS483" s="4"/>
      <c r="AT483" s="4"/>
      <c r="AU483" s="4"/>
      <c r="AV483" s="4"/>
      <c r="AW483" s="4"/>
      <c r="AX483" s="4"/>
      <c r="AY483" s="4"/>
      <c r="AZ483" s="4"/>
      <c r="BA483" s="4"/>
      <c r="BB483" s="4"/>
    </row>
    <row r="484" spans="1:54" ht="24.95">
      <c r="A484" s="159" t="s">
        <v>866</v>
      </c>
      <c r="B484" s="170" t="str">
        <f>IFERROR((VLOOKUP(D484,#REF!,7,0)),"")</f>
        <v/>
      </c>
      <c r="C484" s="170" t="str">
        <f>IFERROR((VLOOKUP(D484,#REF!,8,0)),"")</f>
        <v/>
      </c>
      <c r="D484" s="90" t="s">
        <v>867</v>
      </c>
      <c r="E484" s="91" t="s">
        <v>175</v>
      </c>
      <c r="F484" s="92">
        <v>1</v>
      </c>
      <c r="G484" s="93" t="str">
        <f>IFERROR((VLOOKUP(D484,#REF!,9,0)),"")</f>
        <v/>
      </c>
      <c r="H484" s="93" t="str">
        <f>IFERROR((VLOOKUP(D484,#REF!,10,0)),"")</f>
        <v/>
      </c>
      <c r="I484" s="94" t="str">
        <f t="shared" si="894"/>
        <v/>
      </c>
      <c r="J484" s="93" t="str">
        <f t="shared" si="895"/>
        <v/>
      </c>
      <c r="K484" s="93" t="str">
        <f t="shared" si="896"/>
        <v/>
      </c>
      <c r="L484" s="94" t="str">
        <f t="shared" si="897"/>
        <v/>
      </c>
      <c r="M484" s="95" t="e">
        <f t="shared" si="898"/>
        <v>#REF!</v>
      </c>
      <c r="N484" s="95" t="e">
        <f t="shared" si="899"/>
        <v>#REF!</v>
      </c>
      <c r="O484" s="93" t="str">
        <f t="shared" si="900"/>
        <v/>
      </c>
      <c r="P484" s="93" t="str">
        <f t="shared" si="901"/>
        <v/>
      </c>
      <c r="Q484" s="94" t="str">
        <f t="shared" si="902"/>
        <v/>
      </c>
      <c r="R484" s="96" t="str">
        <f>IFERROR((Q484/$Q$593),"")</f>
        <v/>
      </c>
      <c r="S484" s="12" t="str">
        <f t="shared" si="910"/>
        <v>17.01.03.01</v>
      </c>
      <c r="X484" s="21"/>
      <c r="Y484" s="21"/>
      <c r="Z484" s="4"/>
      <c r="AA484" s="4"/>
      <c r="AB484" s="4"/>
      <c r="AC484" s="4"/>
      <c r="AD484" s="4"/>
      <c r="AE484" s="4"/>
      <c r="AF484" s="4"/>
      <c r="AG484" s="4"/>
      <c r="AH484" s="4"/>
      <c r="AI484" s="4"/>
      <c r="AJ484" s="4"/>
      <c r="AK484" s="4"/>
      <c r="AL484" s="4"/>
      <c r="AM484" s="4"/>
      <c r="AN484" s="4"/>
      <c r="AO484" s="4"/>
      <c r="AP484" s="4"/>
      <c r="AQ484" s="4"/>
      <c r="AR484" s="4"/>
      <c r="AS484" s="4"/>
      <c r="AT484" s="4"/>
      <c r="AU484" s="4"/>
      <c r="AV484" s="4"/>
      <c r="AW484" s="4"/>
      <c r="AX484" s="4"/>
      <c r="AY484" s="4"/>
      <c r="AZ484" s="4"/>
      <c r="BA484" s="4"/>
      <c r="BB484" s="4"/>
    </row>
    <row r="485" spans="1:54" ht="112.5">
      <c r="A485" s="159" t="s">
        <v>868</v>
      </c>
      <c r="B485" s="170" t="str">
        <f>IFERROR((VLOOKUP(D485,#REF!,7,0)),"")</f>
        <v/>
      </c>
      <c r="C485" s="170" t="str">
        <f>IFERROR((VLOOKUP(D485,#REF!,8,0)),"")</f>
        <v/>
      </c>
      <c r="D485" s="90" t="s">
        <v>869</v>
      </c>
      <c r="E485" s="91" t="s">
        <v>262</v>
      </c>
      <c r="F485" s="92">
        <v>3</v>
      </c>
      <c r="G485" s="93" t="str">
        <f>IFERROR((VLOOKUP(D485,#REF!,9,0)),"")</f>
        <v/>
      </c>
      <c r="H485" s="93" t="str">
        <f>IFERROR((VLOOKUP(D485,#REF!,10,0)),"")</f>
        <v/>
      </c>
      <c r="I485" s="94" t="str">
        <f t="shared" si="894"/>
        <v/>
      </c>
      <c r="J485" s="93" t="str">
        <f t="shared" si="895"/>
        <v/>
      </c>
      <c r="K485" s="93" t="str">
        <f t="shared" si="896"/>
        <v/>
      </c>
      <c r="L485" s="94" t="str">
        <f t="shared" si="897"/>
        <v/>
      </c>
      <c r="M485" s="95" t="e">
        <f t="shared" si="898"/>
        <v>#REF!</v>
      </c>
      <c r="N485" s="95" t="e">
        <f t="shared" si="899"/>
        <v>#REF!</v>
      </c>
      <c r="O485" s="93" t="str">
        <f t="shared" si="900"/>
        <v/>
      </c>
      <c r="P485" s="93" t="str">
        <f t="shared" si="901"/>
        <v/>
      </c>
      <c r="Q485" s="94" t="str">
        <f t="shared" si="902"/>
        <v/>
      </c>
      <c r="R485" s="96" t="str">
        <f>IFERROR((Q485/$Q$593),"")</f>
        <v/>
      </c>
      <c r="S485" s="12" t="str">
        <f t="shared" ref="S485:S489" si="919">+A485</f>
        <v>17.01.03.02</v>
      </c>
      <c r="X485" s="21"/>
      <c r="Y485" s="21"/>
      <c r="Z485" s="4"/>
      <c r="AA485" s="4"/>
      <c r="AB485" s="4"/>
      <c r="AC485" s="4"/>
      <c r="AD485" s="4"/>
      <c r="AE485" s="4"/>
      <c r="AF485" s="4"/>
      <c r="AG485" s="4"/>
      <c r="AH485" s="4"/>
      <c r="AI485" s="4"/>
      <c r="AJ485" s="4"/>
      <c r="AK485" s="4"/>
      <c r="AL485" s="4"/>
      <c r="AM485" s="4"/>
      <c r="AN485" s="4"/>
      <c r="AO485" s="4"/>
      <c r="AP485" s="4"/>
      <c r="AQ485" s="4"/>
      <c r="AR485" s="4"/>
      <c r="AS485" s="4"/>
      <c r="AT485" s="4"/>
      <c r="AU485" s="4"/>
      <c r="AV485" s="4"/>
      <c r="AW485" s="4"/>
      <c r="AX485" s="4"/>
      <c r="AY485" s="4"/>
      <c r="AZ485" s="4"/>
      <c r="BA485" s="4"/>
      <c r="BB485" s="4"/>
    </row>
    <row r="486" spans="1:54" ht="37.5">
      <c r="A486" s="159" t="s">
        <v>870</v>
      </c>
      <c r="B486" s="170" t="str">
        <f>IFERROR((VLOOKUP(D486,#REF!,7,0)),"")</f>
        <v/>
      </c>
      <c r="C486" s="170" t="str">
        <f>IFERROR((VLOOKUP(D486,#REF!,8,0)),"")</f>
        <v/>
      </c>
      <c r="D486" s="90" t="s">
        <v>871</v>
      </c>
      <c r="E486" s="91" t="s">
        <v>65</v>
      </c>
      <c r="F486" s="92">
        <v>8</v>
      </c>
      <c r="G486" s="93" t="str">
        <f>IFERROR((VLOOKUP(D486,#REF!,9,0)),"")</f>
        <v/>
      </c>
      <c r="H486" s="93" t="str">
        <f>IFERROR((VLOOKUP(D486,#REF!,10,0)),"")</f>
        <v/>
      </c>
      <c r="I486" s="94" t="str">
        <f t="shared" si="894"/>
        <v/>
      </c>
      <c r="J486" s="93" t="str">
        <f t="shared" si="895"/>
        <v/>
      </c>
      <c r="K486" s="93" t="str">
        <f t="shared" si="896"/>
        <v/>
      </c>
      <c r="L486" s="94" t="str">
        <f t="shared" si="897"/>
        <v/>
      </c>
      <c r="M486" s="95" t="e">
        <f t="shared" si="898"/>
        <v>#REF!</v>
      </c>
      <c r="N486" s="95" t="e">
        <f t="shared" si="899"/>
        <v>#REF!</v>
      </c>
      <c r="O486" s="93" t="str">
        <f t="shared" si="900"/>
        <v/>
      </c>
      <c r="P486" s="93" t="str">
        <f t="shared" si="901"/>
        <v/>
      </c>
      <c r="Q486" s="94" t="str">
        <f t="shared" si="902"/>
        <v/>
      </c>
      <c r="R486" s="96" t="str">
        <f>IFERROR((Q486/$Q$593),"")</f>
        <v/>
      </c>
      <c r="S486" s="12" t="str">
        <f t="shared" si="919"/>
        <v>17.01.03.03</v>
      </c>
      <c r="X486" s="21"/>
      <c r="Y486" s="21"/>
      <c r="Z486" s="4"/>
      <c r="AA486" s="4"/>
      <c r="AB486" s="4"/>
      <c r="AC486" s="4"/>
      <c r="AD486" s="4"/>
      <c r="AE486" s="4"/>
      <c r="AF486" s="4"/>
      <c r="AG486" s="4"/>
      <c r="AH486" s="4"/>
      <c r="AI486" s="4"/>
      <c r="AJ486" s="4"/>
      <c r="AK486" s="4"/>
      <c r="AL486" s="4"/>
      <c r="AM486" s="4"/>
      <c r="AN486" s="4"/>
      <c r="AO486" s="4"/>
      <c r="AP486" s="4"/>
      <c r="AQ486" s="4"/>
      <c r="AR486" s="4"/>
      <c r="AS486" s="4"/>
      <c r="AT486" s="4"/>
      <c r="AU486" s="4"/>
      <c r="AV486" s="4"/>
      <c r="AW486" s="4"/>
      <c r="AX486" s="4"/>
      <c r="AY486" s="4"/>
      <c r="AZ486" s="4"/>
      <c r="BA486" s="4"/>
      <c r="BB486" s="4"/>
    </row>
    <row r="487" spans="1:54" ht="12.95">
      <c r="A487" s="160" t="s">
        <v>872</v>
      </c>
      <c r="B487" s="171"/>
      <c r="C487" s="171"/>
      <c r="D487" s="144" t="s">
        <v>873</v>
      </c>
      <c r="E487" s="97"/>
      <c r="F487" s="98"/>
      <c r="G487" s="97"/>
      <c r="H487" s="97"/>
      <c r="I487" s="97"/>
      <c r="J487" s="97"/>
      <c r="K487" s="97"/>
      <c r="L487" s="97"/>
      <c r="M487" s="99"/>
      <c r="N487" s="99"/>
      <c r="O487" s="97"/>
      <c r="P487" s="97"/>
      <c r="Q487" s="97"/>
      <c r="R487" s="100"/>
      <c r="S487" s="12" t="str">
        <f t="shared" si="919"/>
        <v>17.01.04</v>
      </c>
      <c r="X487" s="21"/>
      <c r="Y487" s="21"/>
      <c r="Z487" s="4"/>
      <c r="AA487" s="4"/>
      <c r="AB487" s="4"/>
      <c r="AC487" s="4"/>
      <c r="AD487" s="4"/>
      <c r="AE487" s="4"/>
      <c r="AF487" s="4"/>
      <c r="AG487" s="4"/>
      <c r="AH487" s="4"/>
      <c r="AI487" s="4"/>
      <c r="AJ487" s="4"/>
      <c r="AK487" s="4"/>
      <c r="AL487" s="4"/>
      <c r="AM487" s="4"/>
      <c r="AN487" s="4"/>
      <c r="AO487" s="4"/>
      <c r="AP487" s="4"/>
      <c r="AQ487" s="4"/>
      <c r="AR487" s="4"/>
      <c r="AS487" s="4"/>
      <c r="AT487" s="4"/>
      <c r="AU487" s="4"/>
      <c r="AV487" s="4"/>
      <c r="AW487" s="4"/>
      <c r="AX487" s="4"/>
      <c r="AY487" s="4"/>
      <c r="AZ487" s="4"/>
      <c r="BA487" s="4"/>
      <c r="BB487" s="4"/>
    </row>
    <row r="488" spans="1:54" ht="62.45">
      <c r="A488" s="159" t="s">
        <v>874</v>
      </c>
      <c r="B488" s="170" t="str">
        <f>IFERROR((VLOOKUP(D488,#REF!,7,0)),"")</f>
        <v/>
      </c>
      <c r="C488" s="170" t="str">
        <f>IFERROR((VLOOKUP(D488,#REF!,8,0)),"")</f>
        <v/>
      </c>
      <c r="D488" s="90" t="s">
        <v>875</v>
      </c>
      <c r="E488" s="91" t="s">
        <v>74</v>
      </c>
      <c r="F488" s="92">
        <f>F489*4</f>
        <v>16</v>
      </c>
      <c r="G488" s="93" t="str">
        <f>IFERROR((VLOOKUP(D488,#REF!,9,0)),"")</f>
        <v/>
      </c>
      <c r="H488" s="93" t="str">
        <f>IFERROR((VLOOKUP(D488,#REF!,10,0)),"")</f>
        <v/>
      </c>
      <c r="I488" s="94" t="str">
        <f t="shared" si="894"/>
        <v/>
      </c>
      <c r="J488" s="93" t="str">
        <f t="shared" si="895"/>
        <v/>
      </c>
      <c r="K488" s="93" t="str">
        <f t="shared" si="896"/>
        <v/>
      </c>
      <c r="L488" s="94" t="str">
        <f t="shared" si="897"/>
        <v/>
      </c>
      <c r="M488" s="95" t="e">
        <f t="shared" si="898"/>
        <v>#REF!</v>
      </c>
      <c r="N488" s="95" t="e">
        <f t="shared" si="899"/>
        <v>#REF!</v>
      </c>
      <c r="O488" s="93" t="str">
        <f t="shared" si="900"/>
        <v/>
      </c>
      <c r="P488" s="93" t="str">
        <f t="shared" si="901"/>
        <v/>
      </c>
      <c r="Q488" s="94" t="str">
        <f t="shared" si="902"/>
        <v/>
      </c>
      <c r="R488" s="96" t="str">
        <f>IFERROR((Q488/$Q$593),"")</f>
        <v/>
      </c>
      <c r="S488" s="12" t="str">
        <f t="shared" si="919"/>
        <v>17.01.04.01</v>
      </c>
      <c r="X488" s="21"/>
      <c r="Y488" s="21"/>
      <c r="Z488" s="4"/>
      <c r="AA488" s="4"/>
      <c r="AB488" s="4"/>
      <c r="AC488" s="4"/>
      <c r="AD488" s="4"/>
      <c r="AE488" s="4"/>
      <c r="AF488" s="4"/>
      <c r="AG488" s="4"/>
      <c r="AH488" s="4"/>
      <c r="AI488" s="4"/>
      <c r="AJ488" s="4"/>
      <c r="AK488" s="4"/>
      <c r="AL488" s="4"/>
      <c r="AM488" s="4"/>
      <c r="AN488" s="4"/>
      <c r="AO488" s="4"/>
      <c r="AP488" s="4"/>
      <c r="AQ488" s="4"/>
      <c r="AR488" s="4"/>
      <c r="AS488" s="4"/>
      <c r="AT488" s="4"/>
      <c r="AU488" s="4"/>
      <c r="AV488" s="4"/>
      <c r="AW488" s="4"/>
      <c r="AX488" s="4"/>
      <c r="AY488" s="4"/>
      <c r="AZ488" s="4"/>
      <c r="BA488" s="4"/>
      <c r="BB488" s="4"/>
    </row>
    <row r="489" spans="1:54" ht="150">
      <c r="A489" s="159" t="s">
        <v>876</v>
      </c>
      <c r="B489" s="170" t="str">
        <f>IFERROR((VLOOKUP(D489,#REF!,7,0)),"")</f>
        <v/>
      </c>
      <c r="C489" s="170" t="str">
        <f>IFERROR((VLOOKUP(D489,#REF!,8,0)),"")</f>
        <v/>
      </c>
      <c r="D489" s="90" t="s">
        <v>877</v>
      </c>
      <c r="E489" s="91" t="s">
        <v>74</v>
      </c>
      <c r="F489" s="92">
        <v>4</v>
      </c>
      <c r="G489" s="93" t="str">
        <f>IFERROR((VLOOKUP(D489,#REF!,9,0)),"")</f>
        <v/>
      </c>
      <c r="H489" s="93" t="str">
        <f>IFERROR((VLOOKUP(D489,#REF!,10,0)),"")</f>
        <v/>
      </c>
      <c r="I489" s="94" t="str">
        <f t="shared" si="894"/>
        <v/>
      </c>
      <c r="J489" s="93" t="str">
        <f t="shared" si="895"/>
        <v/>
      </c>
      <c r="K489" s="93" t="str">
        <f t="shared" si="896"/>
        <v/>
      </c>
      <c r="L489" s="94" t="str">
        <f t="shared" si="897"/>
        <v/>
      </c>
      <c r="M489" s="95" t="e">
        <f t="shared" si="898"/>
        <v>#REF!</v>
      </c>
      <c r="N489" s="95" t="e">
        <f>$X$11</f>
        <v>#REF!</v>
      </c>
      <c r="O489" s="93" t="str">
        <f t="shared" si="900"/>
        <v/>
      </c>
      <c r="P489" s="93" t="str">
        <f t="shared" si="901"/>
        <v/>
      </c>
      <c r="Q489" s="94" t="str">
        <f t="shared" si="902"/>
        <v/>
      </c>
      <c r="R489" s="96" t="str">
        <f>IFERROR((Q489/$Q$593),"")</f>
        <v/>
      </c>
      <c r="S489" s="12" t="str">
        <f t="shared" si="919"/>
        <v>17.01.04.02</v>
      </c>
      <c r="X489" s="21"/>
      <c r="Y489" s="21"/>
      <c r="Z489" s="4"/>
      <c r="AA489" s="4"/>
      <c r="AB489" s="4"/>
      <c r="AC489" s="4"/>
      <c r="AD489" s="4"/>
      <c r="AE489" s="4"/>
      <c r="AF489" s="4"/>
      <c r="AG489" s="4"/>
      <c r="AH489" s="4"/>
      <c r="AI489" s="4"/>
      <c r="AJ489" s="4"/>
      <c r="AK489" s="4"/>
      <c r="AL489" s="4"/>
      <c r="AM489" s="4"/>
      <c r="AN489" s="4"/>
      <c r="AO489" s="4"/>
      <c r="AP489" s="4"/>
      <c r="AQ489" s="4"/>
      <c r="AR489" s="4"/>
      <c r="AS489" s="4"/>
      <c r="AT489" s="4"/>
      <c r="AU489" s="4"/>
      <c r="AV489" s="4"/>
      <c r="AW489" s="4"/>
      <c r="AX489" s="4"/>
      <c r="AY489" s="4"/>
      <c r="AZ489" s="4"/>
      <c r="BA489" s="4"/>
      <c r="BB489" s="4"/>
    </row>
    <row r="490" spans="1:54">
      <c r="A490" s="161"/>
      <c r="B490" s="43"/>
      <c r="C490" s="43"/>
      <c r="D490" s="42"/>
      <c r="E490" s="43"/>
      <c r="F490" s="44"/>
      <c r="G490" s="44"/>
      <c r="H490" s="44"/>
      <c r="I490" s="44"/>
      <c r="J490" s="44"/>
      <c r="K490" s="44"/>
      <c r="L490" s="45"/>
      <c r="M490" s="46"/>
      <c r="N490" s="46"/>
      <c r="O490" s="45"/>
      <c r="P490" s="45"/>
      <c r="Q490" s="45"/>
      <c r="R490" s="47"/>
      <c r="S490" s="12">
        <f t="shared" si="890"/>
        <v>0</v>
      </c>
      <c r="X490" s="21"/>
      <c r="Y490" s="21"/>
      <c r="Z490" s="4"/>
      <c r="AA490" s="4"/>
      <c r="AB490" s="4"/>
      <c r="AC490" s="4"/>
      <c r="AD490" s="4"/>
      <c r="AE490" s="4"/>
      <c r="AF490" s="4"/>
      <c r="AG490" s="4"/>
      <c r="AH490" s="4"/>
      <c r="AI490" s="4"/>
      <c r="AJ490" s="4"/>
      <c r="AK490" s="4"/>
      <c r="AL490" s="4"/>
      <c r="AM490" s="4"/>
      <c r="AN490" s="4"/>
      <c r="AO490" s="4"/>
      <c r="AP490" s="4"/>
      <c r="AQ490" s="4"/>
      <c r="AR490" s="4"/>
      <c r="AS490" s="4"/>
      <c r="AT490" s="4"/>
      <c r="AU490" s="4"/>
      <c r="AV490" s="4"/>
      <c r="AW490" s="4"/>
      <c r="AX490" s="4"/>
      <c r="AY490" s="4"/>
      <c r="AZ490" s="4"/>
      <c r="BA490" s="4"/>
      <c r="BB490" s="4"/>
    </row>
    <row r="491" spans="1:54" ht="12.95">
      <c r="A491" s="162"/>
      <c r="B491" s="49"/>
      <c r="C491" s="49"/>
      <c r="D491" s="48"/>
      <c r="E491" s="49"/>
      <c r="F491" s="21"/>
      <c r="G491" s="21"/>
      <c r="H491" s="21"/>
      <c r="I491" s="21"/>
      <c r="J491" s="21"/>
      <c r="K491" s="21"/>
      <c r="L491" s="34"/>
      <c r="M491" s="34"/>
      <c r="N491" s="34" t="s">
        <v>115</v>
      </c>
      <c r="O491" s="50">
        <f>SUM(O474:O490)</f>
        <v>0</v>
      </c>
      <c r="P491" s="50">
        <f>SUM(P474:P490)</f>
        <v>0</v>
      </c>
      <c r="Q491" s="51">
        <f>SUM(Q474:Q490)</f>
        <v>0</v>
      </c>
      <c r="R491" s="52">
        <f>SUM(R474:R490)</f>
        <v>0</v>
      </c>
      <c r="S491" s="12">
        <f t="shared" si="890"/>
        <v>0</v>
      </c>
      <c r="X491" s="21"/>
      <c r="Y491" s="21"/>
      <c r="Z491" s="4"/>
      <c r="AA491" s="4"/>
      <c r="AB491" s="4"/>
      <c r="AC491" s="4"/>
      <c r="AD491" s="4"/>
      <c r="AE491" s="4"/>
      <c r="AF491" s="4"/>
      <c r="AG491" s="4"/>
      <c r="AH491" s="4"/>
      <c r="AI491" s="4"/>
      <c r="AJ491" s="4"/>
      <c r="AK491" s="4"/>
      <c r="AL491" s="4"/>
      <c r="AM491" s="4"/>
      <c r="AN491" s="4"/>
      <c r="AO491" s="4"/>
      <c r="AP491" s="4"/>
      <c r="AQ491" s="4"/>
      <c r="AR491" s="4"/>
      <c r="AS491" s="4"/>
      <c r="AT491" s="4"/>
      <c r="AU491" s="4"/>
      <c r="AV491" s="4"/>
      <c r="AW491" s="4"/>
      <c r="AX491" s="4"/>
      <c r="AY491" s="4"/>
      <c r="AZ491" s="4"/>
      <c r="BA491" s="4"/>
      <c r="BB491" s="4"/>
    </row>
    <row r="492" spans="1:54" ht="12.95">
      <c r="A492" s="163"/>
      <c r="B492" s="54"/>
      <c r="C492" s="54"/>
      <c r="D492" s="53"/>
      <c r="E492" s="54"/>
      <c r="F492" s="55"/>
      <c r="G492" s="55"/>
      <c r="H492" s="55"/>
      <c r="I492" s="55"/>
      <c r="J492" s="55"/>
      <c r="K492" s="55"/>
      <c r="L492" s="56"/>
      <c r="M492" s="57"/>
      <c r="N492" s="57"/>
      <c r="O492" s="20"/>
      <c r="P492" s="20"/>
      <c r="Q492" s="57"/>
      <c r="R492" s="58"/>
      <c r="S492" s="12">
        <f t="shared" si="890"/>
        <v>0</v>
      </c>
      <c r="Z492" s="4"/>
      <c r="AA492" s="4"/>
      <c r="AB492" s="4"/>
      <c r="AC492" s="4"/>
      <c r="AD492" s="4"/>
      <c r="AE492" s="4"/>
      <c r="AF492" s="4"/>
      <c r="AG492" s="4"/>
      <c r="AH492" s="4"/>
      <c r="AI492" s="4"/>
      <c r="AJ492" s="4"/>
      <c r="AK492" s="4"/>
      <c r="AL492" s="4"/>
      <c r="AM492" s="4"/>
      <c r="AN492" s="4"/>
      <c r="AO492" s="4"/>
      <c r="AP492" s="4"/>
      <c r="AQ492" s="4"/>
      <c r="AR492" s="4"/>
      <c r="AS492" s="4"/>
      <c r="AT492" s="4"/>
      <c r="AU492" s="4"/>
      <c r="AV492" s="4"/>
      <c r="AW492" s="4"/>
      <c r="AX492" s="4"/>
      <c r="AY492" s="4"/>
      <c r="AZ492" s="4"/>
      <c r="BA492" s="4"/>
      <c r="BB492" s="4"/>
    </row>
    <row r="493" spans="1:54" ht="12.95">
      <c r="A493" s="157" t="s">
        <v>25</v>
      </c>
      <c r="B493" s="168"/>
      <c r="C493" s="168"/>
      <c r="D493" s="86" t="s">
        <v>878</v>
      </c>
      <c r="E493" s="86"/>
      <c r="F493" s="87"/>
      <c r="G493" s="86"/>
      <c r="H493" s="86"/>
      <c r="I493" s="86"/>
      <c r="J493" s="86"/>
      <c r="K493" s="86"/>
      <c r="L493" s="86"/>
      <c r="M493" s="88"/>
      <c r="N493" s="88"/>
      <c r="O493" s="86"/>
      <c r="P493" s="86"/>
      <c r="Q493" s="86"/>
      <c r="R493" s="89"/>
      <c r="S493" s="12" t="str">
        <f t="shared" ref="S493:S494" si="920">+A493</f>
        <v>18</v>
      </c>
      <c r="T493" s="13">
        <f>O496</f>
        <v>0</v>
      </c>
      <c r="U493" s="13">
        <f>P496</f>
        <v>0</v>
      </c>
      <c r="V493" s="13">
        <f t="shared" ref="V493" si="921">Q496</f>
        <v>0</v>
      </c>
      <c r="W493" s="21"/>
      <c r="X493" s="21"/>
      <c r="Y493" s="21"/>
      <c r="Z493" s="4"/>
      <c r="AA493" s="4"/>
      <c r="AB493" s="4"/>
      <c r="AC493" s="4"/>
      <c r="AD493" s="4"/>
      <c r="AE493" s="4"/>
      <c r="AF493" s="4"/>
      <c r="AG493" s="4"/>
      <c r="AH493" s="4"/>
      <c r="AI493" s="4"/>
      <c r="AJ493" s="4"/>
      <c r="AK493" s="4"/>
      <c r="AL493" s="4"/>
      <c r="AM493" s="4"/>
      <c r="AN493" s="4"/>
      <c r="AO493" s="4"/>
      <c r="AP493" s="4"/>
      <c r="AQ493" s="4"/>
      <c r="AR493" s="4"/>
      <c r="AS493" s="4"/>
      <c r="AT493" s="4"/>
      <c r="AU493" s="4"/>
      <c r="AV493" s="4"/>
      <c r="AW493" s="4"/>
      <c r="AX493" s="4"/>
      <c r="AY493" s="4"/>
      <c r="AZ493" s="4"/>
      <c r="BA493" s="4"/>
      <c r="BB493" s="4"/>
    </row>
    <row r="494" spans="1:54" ht="24.95">
      <c r="A494" s="159" t="s">
        <v>879</v>
      </c>
      <c r="B494" s="170" t="str">
        <f>IFERROR((VLOOKUP(D494,#REF!,7,0)),"")</f>
        <v/>
      </c>
      <c r="C494" s="170" t="str">
        <f>IFERROR((VLOOKUP(D494,#REF!,8,0)),"")</f>
        <v/>
      </c>
      <c r="D494" s="90" t="s">
        <v>880</v>
      </c>
      <c r="E494" s="91" t="s">
        <v>74</v>
      </c>
      <c r="F494" s="92">
        <v>1</v>
      </c>
      <c r="G494" s="93" t="str">
        <f>IFERROR((VLOOKUP(D494,#REF!,9,0)),"")</f>
        <v/>
      </c>
      <c r="H494" s="93" t="str">
        <f>IFERROR((VLOOKUP(D494,#REF!,10,0)),"")</f>
        <v/>
      </c>
      <c r="I494" s="94" t="str">
        <f t="shared" ref="I494" si="922">IFERROR(TRUNC((H494+G494),2),"")</f>
        <v/>
      </c>
      <c r="J494" s="93" t="str">
        <f t="shared" ref="J494" si="923">IFERROR(TRUNC(G494+G494*M494,2),"")</f>
        <v/>
      </c>
      <c r="K494" s="93" t="str">
        <f t="shared" ref="K494" si="924">IFERROR(TRUNC(H494*(1+N494),2),"")</f>
        <v/>
      </c>
      <c r="L494" s="94" t="str">
        <f t="shared" ref="L494" si="925">IFERROR(TRUNC((K494+J494),2),"")</f>
        <v/>
      </c>
      <c r="M494" s="95" t="e">
        <f t="shared" ref="M494" si="926">$X$9</f>
        <v>#REF!</v>
      </c>
      <c r="N494" s="95" t="e">
        <f t="shared" ref="N494" si="927">$X$11</f>
        <v>#REF!</v>
      </c>
      <c r="O494" s="93" t="str">
        <f t="shared" ref="O494" si="928">IFERROR(TRUNC(J494*F494,2),"")</f>
        <v/>
      </c>
      <c r="P494" s="93" t="str">
        <f t="shared" ref="P494" si="929">IFERROR(TRUNC(K494*F494,2),"")</f>
        <v/>
      </c>
      <c r="Q494" s="94" t="str">
        <f t="shared" ref="Q494" si="930">IFERROR(TRUNC((O494+P494),2),"")</f>
        <v/>
      </c>
      <c r="R494" s="96" t="str">
        <f>IFERROR((Q494/$Q$593),"")</f>
        <v/>
      </c>
      <c r="S494" s="12" t="str">
        <f t="shared" si="920"/>
        <v>18.01</v>
      </c>
      <c r="X494" s="21"/>
      <c r="Y494" s="21"/>
      <c r="Z494" s="4"/>
      <c r="AA494" s="4"/>
      <c r="AB494" s="4"/>
      <c r="AC494" s="4"/>
      <c r="AD494" s="4"/>
      <c r="AE494" s="4"/>
      <c r="AF494" s="4"/>
      <c r="AG494" s="4"/>
      <c r="AH494" s="4"/>
      <c r="AI494" s="4"/>
      <c r="AJ494" s="4"/>
      <c r="AK494" s="4"/>
      <c r="AL494" s="4"/>
      <c r="AM494" s="4"/>
      <c r="AN494" s="4"/>
      <c r="AO494" s="4"/>
      <c r="AP494" s="4"/>
      <c r="AQ494" s="4"/>
      <c r="AR494" s="4"/>
      <c r="AS494" s="4"/>
      <c r="AT494" s="4"/>
      <c r="AU494" s="4"/>
      <c r="AV494" s="4"/>
      <c r="AW494" s="4"/>
      <c r="AX494" s="4"/>
      <c r="AY494" s="4"/>
      <c r="AZ494" s="4"/>
      <c r="BA494" s="4"/>
      <c r="BB494" s="4"/>
    </row>
    <row r="495" spans="1:54">
      <c r="A495" s="161"/>
      <c r="B495" s="43"/>
      <c r="C495" s="43"/>
      <c r="D495" s="42"/>
      <c r="E495" s="43"/>
      <c r="F495" s="44"/>
      <c r="G495" s="44"/>
      <c r="H495" s="44"/>
      <c r="I495" s="44"/>
      <c r="J495" s="44"/>
      <c r="K495" s="44"/>
      <c r="L495" s="45"/>
      <c r="M495" s="46"/>
      <c r="N495" s="46"/>
      <c r="O495" s="45"/>
      <c r="P495" s="45"/>
      <c r="Q495" s="45"/>
      <c r="R495" s="47"/>
      <c r="S495" s="12">
        <f t="shared" ref="S495:S497" si="931">+A495</f>
        <v>0</v>
      </c>
      <c r="X495" s="21"/>
      <c r="Y495" s="21"/>
      <c r="Z495" s="4"/>
      <c r="AA495" s="4"/>
      <c r="AB495" s="4"/>
      <c r="AC495" s="4"/>
      <c r="AD495" s="4"/>
      <c r="AE495" s="4"/>
      <c r="AF495" s="4"/>
      <c r="AG495" s="4"/>
      <c r="AH495" s="4"/>
      <c r="AI495" s="4"/>
      <c r="AJ495" s="4"/>
      <c r="AK495" s="4"/>
      <c r="AL495" s="4"/>
      <c r="AM495" s="4"/>
      <c r="AN495" s="4"/>
      <c r="AO495" s="4"/>
      <c r="AP495" s="4"/>
      <c r="AQ495" s="4"/>
      <c r="AR495" s="4"/>
      <c r="AS495" s="4"/>
      <c r="AT495" s="4"/>
      <c r="AU495" s="4"/>
      <c r="AV495" s="4"/>
      <c r="AW495" s="4"/>
      <c r="AX495" s="4"/>
      <c r="AY495" s="4"/>
      <c r="AZ495" s="4"/>
      <c r="BA495" s="4"/>
      <c r="BB495" s="4"/>
    </row>
    <row r="496" spans="1:54" ht="12.95">
      <c r="A496" s="162"/>
      <c r="B496" s="49"/>
      <c r="C496" s="49"/>
      <c r="D496" s="48"/>
      <c r="E496" s="49"/>
      <c r="F496" s="21"/>
      <c r="G496" s="21"/>
      <c r="H496" s="21"/>
      <c r="I496" s="21"/>
      <c r="J496" s="21"/>
      <c r="K496" s="21"/>
      <c r="L496" s="34"/>
      <c r="M496" s="34"/>
      <c r="N496" s="34" t="s">
        <v>115</v>
      </c>
      <c r="O496" s="50">
        <f>SUM(O493:O495)</f>
        <v>0</v>
      </c>
      <c r="P496" s="50">
        <f>SUM(P493:P495)</f>
        <v>0</v>
      </c>
      <c r="Q496" s="51">
        <f>SUM(Q493:Q495)</f>
        <v>0</v>
      </c>
      <c r="R496" s="52">
        <f>SUM(R493:R495)</f>
        <v>0</v>
      </c>
      <c r="S496" s="12">
        <f t="shared" si="931"/>
        <v>0</v>
      </c>
      <c r="X496" s="21"/>
      <c r="Y496" s="21"/>
      <c r="Z496" s="4"/>
      <c r="AA496" s="4"/>
      <c r="AB496" s="4"/>
      <c r="AC496" s="4"/>
      <c r="AD496" s="4"/>
      <c r="AE496" s="4"/>
      <c r="AF496" s="4"/>
      <c r="AG496" s="4"/>
      <c r="AH496" s="4"/>
      <c r="AI496" s="4"/>
      <c r="AJ496" s="4"/>
      <c r="AK496" s="4"/>
      <c r="AL496" s="4"/>
      <c r="AM496" s="4"/>
      <c r="AN496" s="4"/>
      <c r="AO496" s="4"/>
      <c r="AP496" s="4"/>
      <c r="AQ496" s="4"/>
      <c r="AR496" s="4"/>
      <c r="AS496" s="4"/>
      <c r="AT496" s="4"/>
      <c r="AU496" s="4"/>
      <c r="AV496" s="4"/>
      <c r="AW496" s="4"/>
      <c r="AX496" s="4"/>
      <c r="AY496" s="4"/>
      <c r="AZ496" s="4"/>
      <c r="BA496" s="4"/>
      <c r="BB496" s="4"/>
    </row>
    <row r="497" spans="1:54" ht="12.95">
      <c r="A497" s="163"/>
      <c r="B497" s="54"/>
      <c r="C497" s="54"/>
      <c r="D497" s="53"/>
      <c r="E497" s="54"/>
      <c r="F497" s="55"/>
      <c r="G497" s="55"/>
      <c r="H497" s="55"/>
      <c r="I497" s="55"/>
      <c r="J497" s="55"/>
      <c r="K497" s="55"/>
      <c r="L497" s="56"/>
      <c r="M497" s="57"/>
      <c r="N497" s="57"/>
      <c r="O497" s="20"/>
      <c r="P497" s="20"/>
      <c r="Q497" s="57"/>
      <c r="R497" s="58"/>
      <c r="S497" s="12">
        <f t="shared" si="931"/>
        <v>0</v>
      </c>
      <c r="Z497" s="4"/>
      <c r="AA497" s="4"/>
      <c r="AB497" s="4"/>
      <c r="AC497" s="4"/>
      <c r="AD497" s="4"/>
      <c r="AE497" s="4"/>
      <c r="AF497" s="4"/>
      <c r="AG497" s="4"/>
      <c r="AH497" s="4"/>
      <c r="AI497" s="4"/>
      <c r="AJ497" s="4"/>
      <c r="AK497" s="4"/>
      <c r="AL497" s="4"/>
      <c r="AM497" s="4"/>
      <c r="AN497" s="4"/>
      <c r="AO497" s="4"/>
      <c r="AP497" s="4"/>
      <c r="AQ497" s="4"/>
      <c r="AR497" s="4"/>
      <c r="AS497" s="4"/>
      <c r="AT497" s="4"/>
      <c r="AU497" s="4"/>
      <c r="AV497" s="4"/>
      <c r="AW497" s="4"/>
      <c r="AX497" s="4"/>
      <c r="AY497" s="4"/>
      <c r="AZ497" s="4"/>
      <c r="BA497" s="4"/>
      <c r="BB497" s="4"/>
    </row>
    <row r="498" spans="1:54" ht="26.1">
      <c r="A498" s="157" t="s">
        <v>26</v>
      </c>
      <c r="B498" s="168"/>
      <c r="C498" s="168"/>
      <c r="D498" s="86" t="s">
        <v>881</v>
      </c>
      <c r="E498" s="86"/>
      <c r="F498" s="87"/>
      <c r="G498" s="86"/>
      <c r="H498" s="86"/>
      <c r="I498" s="86"/>
      <c r="J498" s="86"/>
      <c r="K498" s="86"/>
      <c r="L498" s="86"/>
      <c r="M498" s="88"/>
      <c r="N498" s="88"/>
      <c r="O498" s="86"/>
      <c r="P498" s="86"/>
      <c r="Q498" s="86"/>
      <c r="R498" s="89"/>
      <c r="S498" s="12" t="str">
        <f t="shared" ref="S498:S510" si="932">+A498</f>
        <v>19</v>
      </c>
      <c r="T498" s="13">
        <f>O522</f>
        <v>0</v>
      </c>
      <c r="U498" s="13">
        <f>P522</f>
        <v>0</v>
      </c>
      <c r="V498" s="13">
        <f t="shared" ref="V498" si="933">Q522</f>
        <v>0</v>
      </c>
      <c r="W498" s="21"/>
      <c r="X498" s="21"/>
      <c r="Y498" s="21"/>
      <c r="Z498" s="4"/>
      <c r="AA498" s="4"/>
      <c r="AB498" s="4"/>
      <c r="AC498" s="4"/>
      <c r="AD498" s="4"/>
      <c r="AE498" s="4"/>
      <c r="AF498" s="4"/>
      <c r="AG498" s="4"/>
      <c r="AH498" s="4"/>
      <c r="AI498" s="4"/>
      <c r="AJ498" s="4"/>
      <c r="AK498" s="4"/>
      <c r="AL498" s="4"/>
      <c r="AM498" s="4"/>
      <c r="AN498" s="4"/>
      <c r="AO498" s="4"/>
      <c r="AP498" s="4"/>
      <c r="AQ498" s="4"/>
      <c r="AR498" s="4"/>
      <c r="AS498" s="4"/>
      <c r="AT498" s="4"/>
      <c r="AU498" s="4"/>
      <c r="AV498" s="4"/>
      <c r="AW498" s="4"/>
      <c r="AX498" s="4"/>
      <c r="AY498" s="4"/>
      <c r="AZ498" s="4"/>
      <c r="BA498" s="4"/>
      <c r="BB498" s="4"/>
    </row>
    <row r="499" spans="1:54" ht="12.95">
      <c r="A499" s="158" t="s">
        <v>882</v>
      </c>
      <c r="B499" s="169"/>
      <c r="C499" s="169"/>
      <c r="D499" s="97" t="s">
        <v>883</v>
      </c>
      <c r="E499" s="97"/>
      <c r="F499" s="98"/>
      <c r="G499" s="97"/>
      <c r="H499" s="97"/>
      <c r="I499" s="97"/>
      <c r="J499" s="97"/>
      <c r="K499" s="97"/>
      <c r="L499" s="97"/>
      <c r="M499" s="99"/>
      <c r="N499" s="99"/>
      <c r="O499" s="97"/>
      <c r="P499" s="97"/>
      <c r="Q499" s="97"/>
      <c r="R499" s="100"/>
      <c r="S499" s="12" t="str">
        <f t="shared" si="932"/>
        <v>19.01</v>
      </c>
      <c r="X499" s="21"/>
      <c r="Y499" s="21"/>
      <c r="Z499" s="4"/>
      <c r="AA499" s="4"/>
      <c r="AB499" s="4"/>
      <c r="AC499" s="4"/>
      <c r="AD499" s="4"/>
      <c r="AE499" s="4"/>
      <c r="AF499" s="4"/>
      <c r="AG499" s="4"/>
      <c r="AH499" s="4"/>
      <c r="AI499" s="4"/>
      <c r="AJ499" s="4"/>
      <c r="AK499" s="4"/>
      <c r="AL499" s="4"/>
      <c r="AM499" s="4"/>
      <c r="AN499" s="4"/>
      <c r="AO499" s="4"/>
      <c r="AP499" s="4"/>
      <c r="AQ499" s="4"/>
      <c r="AR499" s="4"/>
      <c r="AS499" s="4"/>
      <c r="AT499" s="4"/>
      <c r="AU499" s="4"/>
      <c r="AV499" s="4"/>
      <c r="AW499" s="4"/>
      <c r="AX499" s="4"/>
      <c r="AY499" s="4"/>
      <c r="AZ499" s="4"/>
      <c r="BA499" s="4"/>
      <c r="BB499" s="4"/>
    </row>
    <row r="500" spans="1:54">
      <c r="A500" s="160" t="s">
        <v>884</v>
      </c>
      <c r="B500" s="171"/>
      <c r="C500" s="171"/>
      <c r="D500" s="144" t="s">
        <v>626</v>
      </c>
      <c r="E500" s="144"/>
      <c r="F500" s="145"/>
      <c r="G500" s="144"/>
      <c r="H500" s="144"/>
      <c r="I500" s="144"/>
      <c r="J500" s="144"/>
      <c r="K500" s="144"/>
      <c r="L500" s="144"/>
      <c r="M500" s="99"/>
      <c r="N500" s="99"/>
      <c r="O500" s="144"/>
      <c r="P500" s="144"/>
      <c r="Q500" s="144"/>
      <c r="R500" s="146"/>
      <c r="S500" s="12" t="str">
        <f t="shared" ref="S500:S503" si="934">+A500</f>
        <v>19.01.01</v>
      </c>
      <c r="X500" s="21"/>
      <c r="Y500" s="21"/>
      <c r="Z500" s="4"/>
      <c r="AA500" s="4"/>
      <c r="AB500" s="4"/>
      <c r="AC500" s="4"/>
      <c r="AD500" s="4"/>
      <c r="AE500" s="4"/>
      <c r="AF500" s="4"/>
      <c r="AG500" s="4"/>
      <c r="AH500" s="4"/>
      <c r="AI500" s="4"/>
      <c r="AJ500" s="4"/>
      <c r="AK500" s="4"/>
      <c r="AL500" s="4"/>
      <c r="AM500" s="4"/>
      <c r="AN500" s="4"/>
      <c r="AO500" s="4"/>
      <c r="AP500" s="4"/>
      <c r="AQ500" s="4"/>
      <c r="AR500" s="4"/>
      <c r="AS500" s="4"/>
      <c r="AT500" s="4"/>
      <c r="AU500" s="4"/>
      <c r="AV500" s="4"/>
      <c r="AW500" s="4"/>
      <c r="AX500" s="4"/>
      <c r="AY500" s="4"/>
      <c r="AZ500" s="4"/>
      <c r="BA500" s="4"/>
      <c r="BB500" s="4"/>
    </row>
    <row r="501" spans="1:54" ht="24.95">
      <c r="A501" s="159" t="s">
        <v>885</v>
      </c>
      <c r="B501" s="170" t="str">
        <f>IFERROR((VLOOKUP(D501,#REF!,7,0)),"")</f>
        <v/>
      </c>
      <c r="C501" s="170" t="str">
        <f>IFERROR((VLOOKUP(D501,#REF!,8,0)),"")</f>
        <v/>
      </c>
      <c r="D501" s="90" t="s">
        <v>886</v>
      </c>
      <c r="E501" s="91" t="s">
        <v>74</v>
      </c>
      <c r="F501" s="92">
        <v>1</v>
      </c>
      <c r="G501" s="93" t="str">
        <f>IFERROR((VLOOKUP(D501,#REF!,9,0)),"")</f>
        <v/>
      </c>
      <c r="H501" s="93" t="str">
        <f>IFERROR((VLOOKUP(D501,#REF!,10,0)),"")</f>
        <v/>
      </c>
      <c r="I501" s="94" t="str">
        <f t="shared" ref="I501:I504" si="935">IFERROR(TRUNC((H501+G501),2),"")</f>
        <v/>
      </c>
      <c r="J501" s="93" t="str">
        <f t="shared" ref="J501:J504" si="936">IFERROR(TRUNC(G501+G501*M501,2),"")</f>
        <v/>
      </c>
      <c r="K501" s="93" t="str">
        <f t="shared" ref="K501:K504" si="937">IFERROR(TRUNC(H501*(1+N501),2),"")</f>
        <v/>
      </c>
      <c r="L501" s="94" t="str">
        <f t="shared" ref="L501:L504" si="938">IFERROR(TRUNC((K501+J501),2),"")</f>
        <v/>
      </c>
      <c r="M501" s="95" t="e">
        <f t="shared" ref="M501:M504" si="939">$X$9</f>
        <v>#REF!</v>
      </c>
      <c r="N501" s="95" t="e">
        <f t="shared" ref="N501:N504" si="940">$X$10</f>
        <v>#REF!</v>
      </c>
      <c r="O501" s="93" t="str">
        <f t="shared" ref="O501:O504" si="941">IFERROR(TRUNC(J501*F501,2),"")</f>
        <v/>
      </c>
      <c r="P501" s="93" t="str">
        <f t="shared" ref="P501:P504" si="942">IFERROR(TRUNC(K501*F501,2),"")</f>
        <v/>
      </c>
      <c r="Q501" s="94" t="str">
        <f t="shared" ref="Q501:Q504" si="943">IFERROR(TRUNC((O501+P501),2),"")</f>
        <v/>
      </c>
      <c r="R501" s="96" t="str">
        <f>IFERROR((Q501/$Q$593),"")</f>
        <v/>
      </c>
      <c r="S501" s="12" t="str">
        <f t="shared" si="934"/>
        <v>19.01.01.01</v>
      </c>
      <c r="X501" s="21"/>
      <c r="Y501" s="21"/>
      <c r="Z501" s="4"/>
      <c r="AA501" s="4"/>
      <c r="AB501" s="4"/>
      <c r="AC501" s="4"/>
      <c r="AD501" s="4"/>
      <c r="AE501" s="4"/>
      <c r="AF501" s="4"/>
      <c r="AG501" s="4"/>
      <c r="AH501" s="4"/>
      <c r="AI501" s="4"/>
      <c r="AJ501" s="4"/>
      <c r="AK501" s="4"/>
      <c r="AL501" s="4"/>
      <c r="AM501" s="4"/>
      <c r="AN501" s="4"/>
      <c r="AO501" s="4"/>
      <c r="AP501" s="4"/>
      <c r="AQ501" s="4"/>
      <c r="AR501" s="4"/>
      <c r="AS501" s="4"/>
      <c r="AT501" s="4"/>
      <c r="AU501" s="4"/>
      <c r="AV501" s="4"/>
      <c r="AW501" s="4"/>
      <c r="AX501" s="4"/>
      <c r="AY501" s="4"/>
      <c r="AZ501" s="4"/>
      <c r="BA501" s="4"/>
      <c r="BB501" s="4"/>
    </row>
    <row r="502" spans="1:54" ht="24.95">
      <c r="A502" s="159" t="s">
        <v>887</v>
      </c>
      <c r="B502" s="170" t="str">
        <f>IFERROR((VLOOKUP(D502,#REF!,7,0)),"")</f>
        <v/>
      </c>
      <c r="C502" s="170" t="str">
        <f>IFERROR((VLOOKUP(D502,#REF!,8,0)),"")</f>
        <v/>
      </c>
      <c r="D502" s="90" t="s">
        <v>888</v>
      </c>
      <c r="E502" s="91" t="s">
        <v>74</v>
      </c>
      <c r="F502" s="92">
        <v>13</v>
      </c>
      <c r="G502" s="93" t="str">
        <f>IFERROR((VLOOKUP(D502,#REF!,9,0)),"")</f>
        <v/>
      </c>
      <c r="H502" s="93" t="str">
        <f>IFERROR((VLOOKUP(D502,#REF!,10,0)),"")</f>
        <v/>
      </c>
      <c r="I502" s="94" t="str">
        <f t="shared" si="935"/>
        <v/>
      </c>
      <c r="J502" s="93" t="str">
        <f t="shared" si="936"/>
        <v/>
      </c>
      <c r="K502" s="93" t="str">
        <f t="shared" si="937"/>
        <v/>
      </c>
      <c r="L502" s="94" t="str">
        <f t="shared" si="938"/>
        <v/>
      </c>
      <c r="M502" s="95" t="e">
        <f t="shared" si="939"/>
        <v>#REF!</v>
      </c>
      <c r="N502" s="95" t="e">
        <f t="shared" si="940"/>
        <v>#REF!</v>
      </c>
      <c r="O502" s="93" t="str">
        <f t="shared" si="941"/>
        <v/>
      </c>
      <c r="P502" s="93" t="str">
        <f t="shared" si="942"/>
        <v/>
      </c>
      <c r="Q502" s="94" t="str">
        <f t="shared" si="943"/>
        <v/>
      </c>
      <c r="R502" s="96" t="str">
        <f>IFERROR((Q502/$Q$593),"")</f>
        <v/>
      </c>
      <c r="S502" s="12" t="str">
        <f t="shared" si="934"/>
        <v>19.01.01.02</v>
      </c>
      <c r="X502" s="21"/>
      <c r="Y502" s="21"/>
      <c r="Z502" s="4"/>
      <c r="AA502" s="4"/>
      <c r="AB502" s="4"/>
      <c r="AC502" s="4"/>
      <c r="AD502" s="4"/>
      <c r="AE502" s="4"/>
      <c r="AF502" s="4"/>
      <c r="AG502" s="4"/>
      <c r="AH502" s="4"/>
      <c r="AI502" s="4"/>
      <c r="AJ502" s="4"/>
      <c r="AK502" s="4"/>
      <c r="AL502" s="4"/>
      <c r="AM502" s="4"/>
      <c r="AN502" s="4"/>
      <c r="AO502" s="4"/>
      <c r="AP502" s="4"/>
      <c r="AQ502" s="4"/>
      <c r="AR502" s="4"/>
      <c r="AS502" s="4"/>
      <c r="AT502" s="4"/>
      <c r="AU502" s="4"/>
      <c r="AV502" s="4"/>
      <c r="AW502" s="4"/>
      <c r="AX502" s="4"/>
      <c r="AY502" s="4"/>
      <c r="AZ502" s="4"/>
      <c r="BA502" s="4"/>
      <c r="BB502" s="4"/>
    </row>
    <row r="503" spans="1:54" ht="24.95">
      <c r="A503" s="159" t="s">
        <v>889</v>
      </c>
      <c r="B503" s="170" t="str">
        <f>IFERROR((VLOOKUP(D503,#REF!,7,0)),"")</f>
        <v/>
      </c>
      <c r="C503" s="170" t="str">
        <f>IFERROR((VLOOKUP(D503,#REF!,8,0)),"")</f>
        <v/>
      </c>
      <c r="D503" s="90" t="s">
        <v>890</v>
      </c>
      <c r="E503" s="91" t="s">
        <v>74</v>
      </c>
      <c r="F503" s="92">
        <v>1</v>
      </c>
      <c r="G503" s="93" t="str">
        <f>IFERROR((VLOOKUP(D503,#REF!,9,0)),"")</f>
        <v/>
      </c>
      <c r="H503" s="93" t="str">
        <f>IFERROR((VLOOKUP(D503,#REF!,10,0)),"")</f>
        <v/>
      </c>
      <c r="I503" s="94" t="str">
        <f t="shared" si="935"/>
        <v/>
      </c>
      <c r="J503" s="93" t="str">
        <f t="shared" si="936"/>
        <v/>
      </c>
      <c r="K503" s="93" t="str">
        <f t="shared" si="937"/>
        <v/>
      </c>
      <c r="L503" s="94" t="str">
        <f t="shared" si="938"/>
        <v/>
      </c>
      <c r="M503" s="95" t="e">
        <f t="shared" si="939"/>
        <v>#REF!</v>
      </c>
      <c r="N503" s="95" t="e">
        <f t="shared" si="940"/>
        <v>#REF!</v>
      </c>
      <c r="O503" s="93" t="str">
        <f t="shared" si="941"/>
        <v/>
      </c>
      <c r="P503" s="93" t="str">
        <f t="shared" si="942"/>
        <v/>
      </c>
      <c r="Q503" s="94" t="str">
        <f t="shared" si="943"/>
        <v/>
      </c>
      <c r="R503" s="96" t="str">
        <f>IFERROR((Q503/$Q$593),"")</f>
        <v/>
      </c>
      <c r="S503" s="12" t="str">
        <f t="shared" si="934"/>
        <v>19.01.01.03</v>
      </c>
      <c r="X503" s="21"/>
      <c r="Y503" s="21"/>
      <c r="Z503" s="4"/>
      <c r="AA503" s="4"/>
      <c r="AB503" s="4"/>
      <c r="AC503" s="4"/>
      <c r="AD503" s="4"/>
      <c r="AE503" s="4"/>
      <c r="AF503" s="4"/>
      <c r="AG503" s="4"/>
      <c r="AH503" s="4"/>
      <c r="AI503" s="4"/>
      <c r="AJ503" s="4"/>
      <c r="AK503" s="4"/>
      <c r="AL503" s="4"/>
      <c r="AM503" s="4"/>
      <c r="AN503" s="4"/>
      <c r="AO503" s="4"/>
      <c r="AP503" s="4"/>
      <c r="AQ503" s="4"/>
      <c r="AR503" s="4"/>
      <c r="AS503" s="4"/>
      <c r="AT503" s="4"/>
      <c r="AU503" s="4"/>
      <c r="AV503" s="4"/>
      <c r="AW503" s="4"/>
      <c r="AX503" s="4"/>
      <c r="AY503" s="4"/>
      <c r="AZ503" s="4"/>
      <c r="BA503" s="4"/>
      <c r="BB503" s="4"/>
    </row>
    <row r="504" spans="1:54" ht="24.95">
      <c r="A504" s="159" t="s">
        <v>891</v>
      </c>
      <c r="B504" s="170" t="str">
        <f>IFERROR((VLOOKUP(D504,#REF!,7,0)),"")</f>
        <v/>
      </c>
      <c r="C504" s="170" t="str">
        <f>IFERROR((VLOOKUP(D504,#REF!,8,0)),"")</f>
        <v/>
      </c>
      <c r="D504" s="90" t="s">
        <v>892</v>
      </c>
      <c r="E504" s="91" t="s">
        <v>74</v>
      </c>
      <c r="F504" s="92">
        <v>1</v>
      </c>
      <c r="G504" s="93" t="str">
        <f>IFERROR((VLOOKUP(D504,#REF!,9,0)),"")</f>
        <v/>
      </c>
      <c r="H504" s="93" t="str">
        <f>IFERROR((VLOOKUP(D504,#REF!,10,0)),"")</f>
        <v/>
      </c>
      <c r="I504" s="94" t="str">
        <f t="shared" si="935"/>
        <v/>
      </c>
      <c r="J504" s="93" t="str">
        <f t="shared" si="936"/>
        <v/>
      </c>
      <c r="K504" s="93" t="str">
        <f t="shared" si="937"/>
        <v/>
      </c>
      <c r="L504" s="94" t="str">
        <f t="shared" si="938"/>
        <v/>
      </c>
      <c r="M504" s="95" t="e">
        <f t="shared" si="939"/>
        <v>#REF!</v>
      </c>
      <c r="N504" s="95" t="e">
        <f t="shared" si="940"/>
        <v>#REF!</v>
      </c>
      <c r="O504" s="93" t="str">
        <f t="shared" si="941"/>
        <v/>
      </c>
      <c r="P504" s="93" t="str">
        <f t="shared" si="942"/>
        <v/>
      </c>
      <c r="Q504" s="94" t="str">
        <f t="shared" si="943"/>
        <v/>
      </c>
      <c r="R504" s="96" t="str">
        <f>IFERROR((Q504/$Q$593),"")</f>
        <v/>
      </c>
      <c r="S504" s="12" t="str">
        <f>+A504</f>
        <v>19.01.01.04</v>
      </c>
      <c r="X504" s="21"/>
      <c r="Y504" s="21"/>
      <c r="Z504" s="4"/>
      <c r="AA504" s="4"/>
      <c r="AB504" s="4"/>
      <c r="AC504" s="4"/>
      <c r="AD504" s="4"/>
      <c r="AE504" s="4"/>
      <c r="AF504" s="4"/>
      <c r="AG504" s="4"/>
      <c r="AH504" s="4"/>
      <c r="AI504" s="4"/>
      <c r="AJ504" s="4"/>
      <c r="AK504" s="4"/>
      <c r="AL504" s="4"/>
      <c r="AM504" s="4"/>
      <c r="AN504" s="4"/>
      <c r="AO504" s="4"/>
      <c r="AP504" s="4"/>
      <c r="AQ504" s="4"/>
      <c r="AR504" s="4"/>
      <c r="AS504" s="4"/>
      <c r="AT504" s="4"/>
      <c r="AU504" s="4"/>
      <c r="AV504" s="4"/>
      <c r="AW504" s="4"/>
      <c r="AX504" s="4"/>
      <c r="AY504" s="4"/>
      <c r="AZ504" s="4"/>
      <c r="BA504" s="4"/>
      <c r="BB504" s="4"/>
    </row>
    <row r="505" spans="1:54">
      <c r="A505" s="160" t="s">
        <v>893</v>
      </c>
      <c r="B505" s="171"/>
      <c r="C505" s="171"/>
      <c r="D505" s="144" t="s">
        <v>894</v>
      </c>
      <c r="E505" s="144"/>
      <c r="F505" s="145"/>
      <c r="G505" s="144"/>
      <c r="H505" s="144"/>
      <c r="I505" s="144"/>
      <c r="J505" s="144"/>
      <c r="K505" s="144"/>
      <c r="L505" s="144"/>
      <c r="M505" s="99"/>
      <c r="N505" s="99"/>
      <c r="O505" s="144"/>
      <c r="P505" s="144"/>
      <c r="Q505" s="144"/>
      <c r="R505" s="146"/>
      <c r="S505" s="12" t="str">
        <f t="shared" ref="S505" si="944">+A505</f>
        <v>19.01.02</v>
      </c>
      <c r="X505" s="21"/>
      <c r="Y505" s="21"/>
      <c r="Z505" s="4"/>
      <c r="AA505" s="4"/>
      <c r="AB505" s="4"/>
      <c r="AC505" s="4"/>
      <c r="AD505" s="4"/>
      <c r="AE505" s="4"/>
      <c r="AF505" s="4"/>
      <c r="AG505" s="4"/>
      <c r="AH505" s="4"/>
      <c r="AI505" s="4"/>
      <c r="AJ505" s="4"/>
      <c r="AK505" s="4"/>
      <c r="AL505" s="4"/>
      <c r="AM505" s="4"/>
      <c r="AN505" s="4"/>
      <c r="AO505" s="4"/>
      <c r="AP505" s="4"/>
      <c r="AQ505" s="4"/>
      <c r="AR505" s="4"/>
      <c r="AS505" s="4"/>
      <c r="AT505" s="4"/>
      <c r="AU505" s="4"/>
      <c r="AV505" s="4"/>
      <c r="AW505" s="4"/>
      <c r="AX505" s="4"/>
      <c r="AY505" s="4"/>
      <c r="AZ505" s="4"/>
      <c r="BA505" s="4"/>
      <c r="BB505" s="4"/>
    </row>
    <row r="506" spans="1:54" ht="50.1">
      <c r="A506" s="159" t="s">
        <v>895</v>
      </c>
      <c r="B506" s="170" t="str">
        <f>IFERROR((VLOOKUP(D506,#REF!,7,0)),"")</f>
        <v/>
      </c>
      <c r="C506" s="170" t="str">
        <f>IFERROR((VLOOKUP(D506,#REF!,8,0)),"")</f>
        <v/>
      </c>
      <c r="D506" s="41" t="s">
        <v>638</v>
      </c>
      <c r="E506" s="148" t="s">
        <v>157</v>
      </c>
      <c r="F506" s="92">
        <v>70</v>
      </c>
      <c r="G506" s="93" t="str">
        <f>IFERROR((VLOOKUP(D506,#REF!,9,0)),"")</f>
        <v/>
      </c>
      <c r="H506" s="93" t="str">
        <f>IFERROR((VLOOKUP(D506,#REF!,10,0)),"")</f>
        <v/>
      </c>
      <c r="I506" s="94" t="str">
        <f t="shared" ref="I506:I508" si="945">IFERROR(TRUNC((H506+G506),2),"")</f>
        <v/>
      </c>
      <c r="J506" s="93" t="str">
        <f t="shared" ref="J506:J508" si="946">IFERROR(TRUNC(G506+G506*M506,2),"")</f>
        <v/>
      </c>
      <c r="K506" s="93" t="str">
        <f t="shared" ref="K506:K508" si="947">IFERROR(TRUNC(H506*(1+N506),2),"")</f>
        <v/>
      </c>
      <c r="L506" s="94" t="str">
        <f t="shared" ref="L506:L508" si="948">IFERROR(TRUNC((K506+J506),2),"")</f>
        <v/>
      </c>
      <c r="M506" s="95" t="e">
        <f t="shared" ref="M506:M508" si="949">$X$9</f>
        <v>#REF!</v>
      </c>
      <c r="N506" s="95" t="e">
        <f t="shared" ref="N506:N508" si="950">$X$10</f>
        <v>#REF!</v>
      </c>
      <c r="O506" s="93" t="str">
        <f t="shared" ref="O506:O508" si="951">IFERROR(TRUNC(J506*F506,2),"")</f>
        <v/>
      </c>
      <c r="P506" s="93" t="str">
        <f t="shared" ref="P506:P508" si="952">IFERROR(TRUNC(K506*F506,2),"")</f>
        <v/>
      </c>
      <c r="Q506" s="94" t="str">
        <f t="shared" ref="Q506:Q508" si="953">IFERROR(TRUNC((O506+P506),2),"")</f>
        <v/>
      </c>
      <c r="R506" s="96" t="str">
        <f>IFERROR((Q506/$Q$593),"")</f>
        <v/>
      </c>
      <c r="S506" s="12" t="str">
        <f t="shared" si="932"/>
        <v>19.01.02.01</v>
      </c>
      <c r="X506" s="21"/>
      <c r="Y506" s="21"/>
      <c r="Z506" s="4"/>
      <c r="AA506" s="4"/>
      <c r="AB506" s="4"/>
      <c r="AC506" s="4"/>
      <c r="AD506" s="4"/>
      <c r="AE506" s="4"/>
      <c r="AF506" s="4"/>
      <c r="AG506" s="4"/>
      <c r="AH506" s="4"/>
      <c r="AI506" s="4"/>
      <c r="AJ506" s="4"/>
      <c r="AK506" s="4"/>
      <c r="AL506" s="4"/>
      <c r="AM506" s="4"/>
      <c r="AN506" s="4"/>
      <c r="AO506" s="4"/>
      <c r="AP506" s="4"/>
      <c r="AQ506" s="4"/>
      <c r="AR506" s="4"/>
      <c r="AS506" s="4"/>
      <c r="AT506" s="4"/>
      <c r="AU506" s="4"/>
      <c r="AV506" s="4"/>
      <c r="AW506" s="4"/>
      <c r="AX506" s="4"/>
      <c r="AY506" s="4"/>
      <c r="AZ506" s="4"/>
      <c r="BA506" s="4"/>
      <c r="BB506" s="4"/>
    </row>
    <row r="507" spans="1:54" ht="62.45">
      <c r="A507" s="159" t="s">
        <v>896</v>
      </c>
      <c r="B507" s="170" t="str">
        <f>IFERROR((VLOOKUP(D507,#REF!,7,0)),"")</f>
        <v/>
      </c>
      <c r="C507" s="170" t="str">
        <f>IFERROR((VLOOKUP(D507,#REF!,8,0)),"")</f>
        <v/>
      </c>
      <c r="D507" s="90" t="s">
        <v>897</v>
      </c>
      <c r="E507" s="91" t="s">
        <v>157</v>
      </c>
      <c r="F507" s="92">
        <v>12</v>
      </c>
      <c r="G507" s="93" t="str">
        <f>IFERROR((VLOOKUP(D507,#REF!,9,0)),"")</f>
        <v/>
      </c>
      <c r="H507" s="93" t="str">
        <f>IFERROR((VLOOKUP(D507,#REF!,10,0)),"")</f>
        <v/>
      </c>
      <c r="I507" s="94" t="str">
        <f t="shared" si="945"/>
        <v/>
      </c>
      <c r="J507" s="93" t="str">
        <f t="shared" si="946"/>
        <v/>
      </c>
      <c r="K507" s="93" t="str">
        <f t="shared" si="947"/>
        <v/>
      </c>
      <c r="L507" s="94" t="str">
        <f t="shared" si="948"/>
        <v/>
      </c>
      <c r="M507" s="95" t="e">
        <f t="shared" si="949"/>
        <v>#REF!</v>
      </c>
      <c r="N507" s="95" t="e">
        <f t="shared" si="950"/>
        <v>#REF!</v>
      </c>
      <c r="O507" s="93" t="str">
        <f t="shared" si="951"/>
        <v/>
      </c>
      <c r="P507" s="93" t="str">
        <f t="shared" si="952"/>
        <v/>
      </c>
      <c r="Q507" s="94" t="str">
        <f t="shared" si="953"/>
        <v/>
      </c>
      <c r="R507" s="96" t="str">
        <f>IFERROR((Q507/$Q$593),"")</f>
        <v/>
      </c>
      <c r="S507" s="12" t="str">
        <f t="shared" si="932"/>
        <v>19.01.02.02</v>
      </c>
      <c r="X507" s="21"/>
      <c r="Y507" s="21"/>
      <c r="Z507" s="4"/>
      <c r="AA507" s="4"/>
      <c r="AB507" s="4"/>
      <c r="AC507" s="4"/>
      <c r="AD507" s="4"/>
      <c r="AE507" s="4"/>
      <c r="AF507" s="4"/>
      <c r="AG507" s="4"/>
      <c r="AH507" s="4"/>
      <c r="AI507" s="4"/>
      <c r="AJ507" s="4"/>
      <c r="AK507" s="4"/>
      <c r="AL507" s="4"/>
      <c r="AM507" s="4"/>
      <c r="AN507" s="4"/>
      <c r="AO507" s="4"/>
      <c r="AP507" s="4"/>
      <c r="AQ507" s="4"/>
      <c r="AR507" s="4"/>
      <c r="AS507" s="4"/>
      <c r="AT507" s="4"/>
      <c r="AU507" s="4"/>
      <c r="AV507" s="4"/>
      <c r="AW507" s="4"/>
      <c r="AX507" s="4"/>
      <c r="AY507" s="4"/>
      <c r="AZ507" s="4"/>
      <c r="BA507" s="4"/>
      <c r="BB507" s="4"/>
    </row>
    <row r="508" spans="1:54" ht="62.45">
      <c r="A508" s="159" t="s">
        <v>898</v>
      </c>
      <c r="B508" s="170" t="str">
        <f>IFERROR((VLOOKUP(D508,#REF!,7,0)),"")</f>
        <v/>
      </c>
      <c r="C508" s="170" t="str">
        <f>IFERROR((VLOOKUP(D508,#REF!,8,0)),"")</f>
        <v/>
      </c>
      <c r="D508" s="90" t="s">
        <v>749</v>
      </c>
      <c r="E508" s="91" t="s">
        <v>74</v>
      </c>
      <c r="F508" s="92">
        <v>41</v>
      </c>
      <c r="G508" s="93" t="str">
        <f>IFERROR((VLOOKUP(D508,#REF!,9,0)),"")</f>
        <v/>
      </c>
      <c r="H508" s="93" t="str">
        <f>IFERROR((VLOOKUP(D508,#REF!,10,0)),"")</f>
        <v/>
      </c>
      <c r="I508" s="94" t="str">
        <f t="shared" si="945"/>
        <v/>
      </c>
      <c r="J508" s="93" t="str">
        <f t="shared" si="946"/>
        <v/>
      </c>
      <c r="K508" s="93" t="str">
        <f t="shared" si="947"/>
        <v/>
      </c>
      <c r="L508" s="94" t="str">
        <f t="shared" si="948"/>
        <v/>
      </c>
      <c r="M508" s="95" t="e">
        <f t="shared" si="949"/>
        <v>#REF!</v>
      </c>
      <c r="N508" s="95" t="e">
        <f t="shared" si="950"/>
        <v>#REF!</v>
      </c>
      <c r="O508" s="93" t="str">
        <f t="shared" si="951"/>
        <v/>
      </c>
      <c r="P508" s="93" t="str">
        <f t="shared" si="952"/>
        <v/>
      </c>
      <c r="Q508" s="94" t="str">
        <f t="shared" si="953"/>
        <v/>
      </c>
      <c r="R508" s="96" t="str">
        <f>IFERROR((Q508/$Q$593),"")</f>
        <v/>
      </c>
      <c r="S508" s="12" t="str">
        <f t="shared" si="932"/>
        <v>19.01.02.03</v>
      </c>
      <c r="X508" s="21"/>
      <c r="Y508" s="21"/>
      <c r="Z508" s="4"/>
      <c r="AA508" s="4"/>
      <c r="AB508" s="4"/>
      <c r="AC508" s="4"/>
      <c r="AD508" s="4"/>
      <c r="AE508" s="4"/>
      <c r="AF508" s="4"/>
      <c r="AG508" s="4"/>
      <c r="AH508" s="4"/>
      <c r="AI508" s="4"/>
      <c r="AJ508" s="4"/>
      <c r="AK508" s="4"/>
      <c r="AL508" s="4"/>
      <c r="AM508" s="4"/>
      <c r="AN508" s="4"/>
      <c r="AO508" s="4"/>
      <c r="AP508" s="4"/>
      <c r="AQ508" s="4"/>
      <c r="AR508" s="4"/>
      <c r="AS508" s="4"/>
      <c r="AT508" s="4"/>
      <c r="AU508" s="4"/>
      <c r="AV508" s="4"/>
      <c r="AW508" s="4"/>
      <c r="AX508" s="4"/>
      <c r="AY508" s="4"/>
      <c r="AZ508" s="4"/>
      <c r="BA508" s="4"/>
      <c r="BB508" s="4"/>
    </row>
    <row r="509" spans="1:54">
      <c r="A509" s="160" t="s">
        <v>899</v>
      </c>
      <c r="B509" s="171"/>
      <c r="C509" s="171"/>
      <c r="D509" s="144" t="s">
        <v>900</v>
      </c>
      <c r="E509" s="144"/>
      <c r="F509" s="145"/>
      <c r="G509" s="144"/>
      <c r="H509" s="144"/>
      <c r="I509" s="144"/>
      <c r="J509" s="144"/>
      <c r="K509" s="144"/>
      <c r="L509" s="144"/>
      <c r="M509" s="99"/>
      <c r="N509" s="99"/>
      <c r="O509" s="144"/>
      <c r="P509" s="144"/>
      <c r="Q509" s="144"/>
      <c r="R509" s="146"/>
      <c r="S509" s="12" t="str">
        <f t="shared" si="932"/>
        <v>19.01.03</v>
      </c>
      <c r="X509" s="21"/>
      <c r="Y509" s="21"/>
      <c r="Z509" s="4"/>
      <c r="AA509" s="4"/>
      <c r="AB509" s="4"/>
      <c r="AC509" s="4"/>
      <c r="AD509" s="4"/>
      <c r="AE509" s="4"/>
      <c r="AF509" s="4"/>
      <c r="AG509" s="4"/>
      <c r="AH509" s="4"/>
      <c r="AI509" s="4"/>
      <c r="AJ509" s="4"/>
      <c r="AK509" s="4"/>
      <c r="AL509" s="4"/>
      <c r="AM509" s="4"/>
      <c r="AN509" s="4"/>
      <c r="AO509" s="4"/>
      <c r="AP509" s="4"/>
      <c r="AQ509" s="4"/>
      <c r="AR509" s="4"/>
      <c r="AS509" s="4"/>
      <c r="AT509" s="4"/>
      <c r="AU509" s="4"/>
      <c r="AV509" s="4"/>
      <c r="AW509" s="4"/>
      <c r="AX509" s="4"/>
      <c r="AY509" s="4"/>
      <c r="AZ509" s="4"/>
      <c r="BA509" s="4"/>
      <c r="BB509" s="4"/>
    </row>
    <row r="510" spans="1:54" ht="62.45">
      <c r="A510" s="159" t="s">
        <v>901</v>
      </c>
      <c r="B510" s="170" t="str">
        <f>IFERROR((VLOOKUP(D510,#REF!,7,0)),"")</f>
        <v/>
      </c>
      <c r="C510" s="170" t="str">
        <f>IFERROR((VLOOKUP(D510,#REF!,8,0)),"")</f>
        <v/>
      </c>
      <c r="D510" s="90" t="s">
        <v>902</v>
      </c>
      <c r="E510" s="91" t="s">
        <v>157</v>
      </c>
      <c r="F510" s="92">
        <v>150</v>
      </c>
      <c r="G510" s="93" t="str">
        <f>IFERROR((VLOOKUP(D510,#REF!,9,0)),"")</f>
        <v/>
      </c>
      <c r="H510" s="93" t="str">
        <f>IFERROR((VLOOKUP(D510,#REF!,10,0)),"")</f>
        <v/>
      </c>
      <c r="I510" s="94" t="str">
        <f>IFERROR(TRUNC((H510+G510),2),"")</f>
        <v/>
      </c>
      <c r="J510" s="93" t="str">
        <f>IFERROR(TRUNC(G510+G510*M510,2),"")</f>
        <v/>
      </c>
      <c r="K510" s="93" t="str">
        <f>IFERROR(TRUNC(H510*(1+N510),2),"")</f>
        <v/>
      </c>
      <c r="L510" s="94" t="str">
        <f>IFERROR(TRUNC((K510+J510),2),"")</f>
        <v/>
      </c>
      <c r="M510" s="95" t="e">
        <f>$X$9</f>
        <v>#REF!</v>
      </c>
      <c r="N510" s="95" t="e">
        <f>$X$10</f>
        <v>#REF!</v>
      </c>
      <c r="O510" s="93" t="str">
        <f>IFERROR(TRUNC(J510*F510,2),"")</f>
        <v/>
      </c>
      <c r="P510" s="93" t="str">
        <f>IFERROR(TRUNC(K510*F510,2),"")</f>
        <v/>
      </c>
      <c r="Q510" s="94" t="str">
        <f>IFERROR(TRUNC((O510+P510),2),"")</f>
        <v/>
      </c>
      <c r="R510" s="96" t="str">
        <f>IFERROR((Q510/$Q$593),"")</f>
        <v/>
      </c>
      <c r="S510" s="12" t="str">
        <f t="shared" si="932"/>
        <v>19.01.03.01</v>
      </c>
      <c r="X510" s="21"/>
      <c r="Y510" s="21"/>
      <c r="Z510" s="4"/>
      <c r="AA510" s="4"/>
      <c r="AB510" s="4"/>
      <c r="AC510" s="4"/>
      <c r="AD510" s="4"/>
      <c r="AE510" s="4"/>
      <c r="AF510" s="4"/>
      <c r="AG510" s="4"/>
      <c r="AH510" s="4"/>
      <c r="AI510" s="4"/>
      <c r="AJ510" s="4"/>
      <c r="AK510" s="4"/>
      <c r="AL510" s="4"/>
      <c r="AM510" s="4"/>
      <c r="AN510" s="4"/>
      <c r="AO510" s="4"/>
      <c r="AP510" s="4"/>
      <c r="AQ510" s="4"/>
      <c r="AR510" s="4"/>
      <c r="AS510" s="4"/>
      <c r="AT510" s="4"/>
      <c r="AU510" s="4"/>
      <c r="AV510" s="4"/>
      <c r="AW510" s="4"/>
      <c r="AX510" s="4"/>
      <c r="AY510" s="4"/>
      <c r="AZ510" s="4"/>
      <c r="BA510" s="4"/>
      <c r="BB510" s="4"/>
    </row>
    <row r="511" spans="1:54">
      <c r="A511" s="160" t="s">
        <v>903</v>
      </c>
      <c r="B511" s="171"/>
      <c r="C511" s="171"/>
      <c r="D511" s="144" t="s">
        <v>904</v>
      </c>
      <c r="E511" s="144"/>
      <c r="F511" s="145"/>
      <c r="G511" s="144"/>
      <c r="H511" s="144"/>
      <c r="I511" s="144"/>
      <c r="J511" s="144"/>
      <c r="K511" s="144"/>
      <c r="L511" s="144"/>
      <c r="M511" s="99"/>
      <c r="N511" s="99"/>
      <c r="O511" s="144"/>
      <c r="P511" s="144"/>
      <c r="Q511" s="144"/>
      <c r="R511" s="146"/>
      <c r="S511" s="12" t="str">
        <f t="shared" ref="S511:S512" si="954">+A511</f>
        <v>19.01.04</v>
      </c>
      <c r="X511" s="21"/>
      <c r="Y511" s="21"/>
      <c r="Z511" s="4"/>
      <c r="AA511" s="4"/>
      <c r="AB511" s="4"/>
      <c r="AC511" s="4"/>
      <c r="AD511" s="4"/>
      <c r="AE511" s="4"/>
      <c r="AF511" s="4"/>
      <c r="AG511" s="4"/>
      <c r="AH511" s="4"/>
      <c r="AI511" s="4"/>
      <c r="AJ511" s="4"/>
      <c r="AK511" s="4"/>
      <c r="AL511" s="4"/>
      <c r="AM511" s="4"/>
      <c r="AN511" s="4"/>
      <c r="AO511" s="4"/>
      <c r="AP511" s="4"/>
      <c r="AQ511" s="4"/>
      <c r="AR511" s="4"/>
      <c r="AS511" s="4"/>
      <c r="AT511" s="4"/>
      <c r="AU511" s="4"/>
      <c r="AV511" s="4"/>
      <c r="AW511" s="4"/>
      <c r="AX511" s="4"/>
      <c r="AY511" s="4"/>
      <c r="AZ511" s="4"/>
      <c r="BA511" s="4"/>
      <c r="BB511" s="4"/>
    </row>
    <row r="512" spans="1:54" ht="24.95">
      <c r="A512" s="159" t="s">
        <v>905</v>
      </c>
      <c r="B512" s="170" t="str">
        <f>IFERROR((VLOOKUP(D512,#REF!,7,0)),"")</f>
        <v/>
      </c>
      <c r="C512" s="170" t="str">
        <f>IFERROR((VLOOKUP(D512,#REF!,8,0)),"")</f>
        <v/>
      </c>
      <c r="D512" s="90" t="s">
        <v>906</v>
      </c>
      <c r="E512" s="91" t="s">
        <v>92</v>
      </c>
      <c r="F512" s="92">
        <v>211</v>
      </c>
      <c r="G512" s="93" t="str">
        <f>IFERROR((VLOOKUP(D512,#REF!,9,0)),"")</f>
        <v/>
      </c>
      <c r="H512" s="93" t="str">
        <f>IFERROR((VLOOKUP(D512,#REF!,10,0)),"")</f>
        <v/>
      </c>
      <c r="I512" s="94" t="str">
        <f>IFERROR(TRUNC((H512+G512),2),"")</f>
        <v/>
      </c>
      <c r="J512" s="93" t="str">
        <f>IFERROR(TRUNC(G512+G512*M512,2),"")</f>
        <v/>
      </c>
      <c r="K512" s="93" t="str">
        <f>IFERROR(TRUNC(H512*(1+N512),2),"")</f>
        <v/>
      </c>
      <c r="L512" s="94" t="str">
        <f>IFERROR(TRUNC((K512+J512),2),"")</f>
        <v/>
      </c>
      <c r="M512" s="95" t="e">
        <f>$X$9</f>
        <v>#REF!</v>
      </c>
      <c r="N512" s="95" t="e">
        <f>$X$10</f>
        <v>#REF!</v>
      </c>
      <c r="O512" s="93" t="str">
        <f>IFERROR(TRUNC(J512*F512,2),"")</f>
        <v/>
      </c>
      <c r="P512" s="93" t="str">
        <f>IFERROR(TRUNC(K512*F512,2),"")</f>
        <v/>
      </c>
      <c r="Q512" s="94" t="str">
        <f>IFERROR(TRUNC((O512+P512),2),"")</f>
        <v/>
      </c>
      <c r="R512" s="96" t="str">
        <f>IFERROR((Q512/$Q$593),"")</f>
        <v/>
      </c>
      <c r="S512" s="12" t="str">
        <f t="shared" si="954"/>
        <v>19.01.04.01</v>
      </c>
      <c r="X512" s="21"/>
      <c r="Y512" s="21"/>
      <c r="Z512" s="4"/>
      <c r="AA512" s="4"/>
      <c r="AB512" s="4"/>
      <c r="AC512" s="4"/>
      <c r="AD512" s="4"/>
      <c r="AE512" s="4"/>
      <c r="AF512" s="4"/>
      <c r="AG512" s="4"/>
      <c r="AH512" s="4"/>
      <c r="AI512" s="4"/>
      <c r="AJ512" s="4"/>
      <c r="AK512" s="4"/>
      <c r="AL512" s="4"/>
      <c r="AM512" s="4"/>
      <c r="AN512" s="4"/>
      <c r="AO512" s="4"/>
      <c r="AP512" s="4"/>
      <c r="AQ512" s="4"/>
      <c r="AR512" s="4"/>
      <c r="AS512" s="4"/>
      <c r="AT512" s="4"/>
      <c r="AU512" s="4"/>
      <c r="AV512" s="4"/>
      <c r="AW512" s="4"/>
      <c r="AX512" s="4"/>
      <c r="AY512" s="4"/>
      <c r="AZ512" s="4"/>
      <c r="BA512" s="4"/>
      <c r="BB512" s="4"/>
    </row>
    <row r="513" spans="1:54" ht="12.95">
      <c r="A513" s="158" t="s">
        <v>907</v>
      </c>
      <c r="B513" s="169"/>
      <c r="C513" s="169"/>
      <c r="D513" s="97" t="s">
        <v>908</v>
      </c>
      <c r="E513" s="97"/>
      <c r="F513" s="98"/>
      <c r="G513" s="97"/>
      <c r="H513" s="97"/>
      <c r="I513" s="97"/>
      <c r="J513" s="97"/>
      <c r="K513" s="97"/>
      <c r="L513" s="97"/>
      <c r="M513" s="99"/>
      <c r="N513" s="99"/>
      <c r="O513" s="97"/>
      <c r="P513" s="97"/>
      <c r="Q513" s="97"/>
      <c r="R513" s="100"/>
      <c r="S513" s="12" t="str">
        <f t="shared" ref="S513:S520" si="955">+A513</f>
        <v>19.02</v>
      </c>
      <c r="X513" s="21"/>
      <c r="Y513" s="21"/>
      <c r="Z513" s="4"/>
      <c r="AA513" s="4"/>
      <c r="AB513" s="4"/>
      <c r="AC513" s="4"/>
      <c r="AD513" s="4"/>
      <c r="AE513" s="4"/>
      <c r="AF513" s="4"/>
      <c r="AG513" s="4"/>
      <c r="AH513" s="4"/>
      <c r="AI513" s="4"/>
      <c r="AJ513" s="4"/>
      <c r="AK513" s="4"/>
      <c r="AL513" s="4"/>
      <c r="AM513" s="4"/>
      <c r="AN513" s="4"/>
      <c r="AO513" s="4"/>
      <c r="AP513" s="4"/>
      <c r="AQ513" s="4"/>
      <c r="AR513" s="4"/>
      <c r="AS513" s="4"/>
      <c r="AT513" s="4"/>
      <c r="AU513" s="4"/>
      <c r="AV513" s="4"/>
      <c r="AW513" s="4"/>
      <c r="AX513" s="4"/>
      <c r="AY513" s="4"/>
      <c r="AZ513" s="4"/>
      <c r="BA513" s="4"/>
      <c r="BB513" s="4"/>
    </row>
    <row r="514" spans="1:54">
      <c r="A514" s="160" t="s">
        <v>909</v>
      </c>
      <c r="B514" s="171"/>
      <c r="C514" s="171"/>
      <c r="D514" s="144" t="s">
        <v>910</v>
      </c>
      <c r="E514" s="144"/>
      <c r="F514" s="145"/>
      <c r="G514" s="144"/>
      <c r="H514" s="144"/>
      <c r="I514" s="144"/>
      <c r="J514" s="144"/>
      <c r="K514" s="144"/>
      <c r="L514" s="144"/>
      <c r="M514" s="99"/>
      <c r="N514" s="99"/>
      <c r="O514" s="144"/>
      <c r="P514" s="144"/>
      <c r="Q514" s="144"/>
      <c r="R514" s="146"/>
      <c r="S514" s="12" t="str">
        <f t="shared" si="955"/>
        <v>19.02.01</v>
      </c>
      <c r="X514" s="21"/>
      <c r="Y514" s="21"/>
      <c r="Z514" s="4"/>
      <c r="AA514" s="4"/>
      <c r="AB514" s="4"/>
      <c r="AC514" s="4"/>
      <c r="AD514" s="4"/>
      <c r="AE514" s="4"/>
      <c r="AF514" s="4"/>
      <c r="AG514" s="4"/>
      <c r="AH514" s="4"/>
      <c r="AI514" s="4"/>
      <c r="AJ514" s="4"/>
      <c r="AK514" s="4"/>
      <c r="AL514" s="4"/>
      <c r="AM514" s="4"/>
      <c r="AN514" s="4"/>
      <c r="AO514" s="4"/>
      <c r="AP514" s="4"/>
      <c r="AQ514" s="4"/>
      <c r="AR514" s="4"/>
      <c r="AS514" s="4"/>
      <c r="AT514" s="4"/>
      <c r="AU514" s="4"/>
      <c r="AV514" s="4"/>
      <c r="AW514" s="4"/>
      <c r="AX514" s="4"/>
      <c r="AY514" s="4"/>
      <c r="AZ514" s="4"/>
      <c r="BA514" s="4"/>
      <c r="BB514" s="4"/>
    </row>
    <row r="515" spans="1:54" ht="50.1">
      <c r="A515" s="159" t="s">
        <v>911</v>
      </c>
      <c r="B515" s="170" t="str">
        <f>IFERROR((VLOOKUP(D515,#REF!,7,0)),"")</f>
        <v/>
      </c>
      <c r="C515" s="170" t="str">
        <f>IFERROR((VLOOKUP(D515,#REF!,8,0)),"")</f>
        <v/>
      </c>
      <c r="D515" s="90" t="s">
        <v>912</v>
      </c>
      <c r="E515" s="91" t="s">
        <v>74</v>
      </c>
      <c r="F515" s="92">
        <v>3</v>
      </c>
      <c r="G515" s="93" t="str">
        <f>IFERROR((VLOOKUP(D515,#REF!,9,0)),"")</f>
        <v/>
      </c>
      <c r="H515" s="93" t="str">
        <f>IFERROR((VLOOKUP(D515,#REF!,10,0)),"")</f>
        <v/>
      </c>
      <c r="I515" s="94" t="str">
        <f t="shared" ref="I515:I520" si="956">IFERROR(TRUNC((H515+G515),2),"")</f>
        <v/>
      </c>
      <c r="J515" s="93" t="str">
        <f t="shared" ref="J515:J520" si="957">IFERROR(TRUNC(G515+G515*M515,2),"")</f>
        <v/>
      </c>
      <c r="K515" s="93" t="str">
        <f t="shared" ref="K515:K520" si="958">IFERROR(TRUNC(H515*(1+N515),2),"")</f>
        <v/>
      </c>
      <c r="L515" s="94" t="str">
        <f t="shared" ref="L515:L520" si="959">IFERROR(TRUNC((K515+J515),2),"")</f>
        <v/>
      </c>
      <c r="M515" s="95" t="e">
        <f t="shared" ref="M515:M520" si="960">$X$9</f>
        <v>#REF!</v>
      </c>
      <c r="N515" s="95" t="e">
        <f t="shared" ref="N515:N520" si="961">$X$10</f>
        <v>#REF!</v>
      </c>
      <c r="O515" s="93" t="str">
        <f t="shared" ref="O515:O520" si="962">IFERROR(TRUNC(J515*F515,2),"")</f>
        <v/>
      </c>
      <c r="P515" s="93" t="str">
        <f t="shared" ref="P515:P520" si="963">IFERROR(TRUNC(K515*F515,2),"")</f>
        <v/>
      </c>
      <c r="Q515" s="94" t="str">
        <f t="shared" ref="Q515:Q520" si="964">IFERROR(TRUNC((O515+P515),2),"")</f>
        <v/>
      </c>
      <c r="R515" s="96" t="str">
        <f t="shared" ref="R515:R520" si="965">IFERROR((Q515/$Q$593),"")</f>
        <v/>
      </c>
      <c r="S515" s="12" t="str">
        <f t="shared" si="955"/>
        <v>19.02.01.01</v>
      </c>
      <c r="X515" s="21"/>
      <c r="Y515" s="21"/>
      <c r="Z515" s="4"/>
      <c r="AA515" s="4"/>
      <c r="AB515" s="4"/>
      <c r="AC515" s="4"/>
      <c r="AD515" s="4"/>
      <c r="AE515" s="4"/>
      <c r="AF515" s="4"/>
      <c r="AG515" s="4"/>
      <c r="AH515" s="4"/>
      <c r="AI515" s="4"/>
      <c r="AJ515" s="4"/>
      <c r="AK515" s="4"/>
      <c r="AL515" s="4"/>
      <c r="AM515" s="4"/>
      <c r="AN515" s="4"/>
      <c r="AO515" s="4"/>
      <c r="AP515" s="4"/>
      <c r="AQ515" s="4"/>
      <c r="AR515" s="4"/>
      <c r="AS515" s="4"/>
      <c r="AT515" s="4"/>
      <c r="AU515" s="4"/>
      <c r="AV515" s="4"/>
      <c r="AW515" s="4"/>
      <c r="AX515" s="4"/>
      <c r="AY515" s="4"/>
      <c r="AZ515" s="4"/>
      <c r="BA515" s="4"/>
      <c r="BB515" s="4"/>
    </row>
    <row r="516" spans="1:54" ht="50.1">
      <c r="A516" s="159" t="s">
        <v>913</v>
      </c>
      <c r="B516" s="170" t="str">
        <f>IFERROR((VLOOKUP(D516,#REF!,7,0)),"")</f>
        <v/>
      </c>
      <c r="C516" s="170" t="str">
        <f>IFERROR((VLOOKUP(D516,#REF!,8,0)),"")</f>
        <v/>
      </c>
      <c r="D516" s="90" t="s">
        <v>914</v>
      </c>
      <c r="E516" s="91" t="s">
        <v>74</v>
      </c>
      <c r="F516" s="92">
        <v>3</v>
      </c>
      <c r="G516" s="93" t="str">
        <f>IFERROR((VLOOKUP(D516,#REF!,9,0)),"")</f>
        <v/>
      </c>
      <c r="H516" s="93" t="str">
        <f>IFERROR((VLOOKUP(D516,#REF!,10,0)),"")</f>
        <v/>
      </c>
      <c r="I516" s="94" t="str">
        <f t="shared" si="956"/>
        <v/>
      </c>
      <c r="J516" s="93" t="str">
        <f t="shared" si="957"/>
        <v/>
      </c>
      <c r="K516" s="93" t="str">
        <f t="shared" si="958"/>
        <v/>
      </c>
      <c r="L516" s="94" t="str">
        <f t="shared" si="959"/>
        <v/>
      </c>
      <c r="M516" s="95" t="e">
        <f t="shared" si="960"/>
        <v>#REF!</v>
      </c>
      <c r="N516" s="95" t="e">
        <f t="shared" si="961"/>
        <v>#REF!</v>
      </c>
      <c r="O516" s="93" t="str">
        <f t="shared" si="962"/>
        <v/>
      </c>
      <c r="P516" s="93" t="str">
        <f t="shared" si="963"/>
        <v/>
      </c>
      <c r="Q516" s="94" t="str">
        <f t="shared" si="964"/>
        <v/>
      </c>
      <c r="R516" s="96" t="str">
        <f t="shared" si="965"/>
        <v/>
      </c>
      <c r="S516" s="12" t="str">
        <f t="shared" si="955"/>
        <v>19.02.01.02</v>
      </c>
      <c r="X516" s="21"/>
      <c r="Y516" s="21"/>
      <c r="Z516" s="4"/>
      <c r="AA516" s="4"/>
      <c r="AB516" s="4"/>
      <c r="AC516" s="4"/>
      <c r="AD516" s="4"/>
      <c r="AE516" s="4"/>
      <c r="AF516" s="4"/>
      <c r="AG516" s="4"/>
      <c r="AH516" s="4"/>
      <c r="AI516" s="4"/>
      <c r="AJ516" s="4"/>
      <c r="AK516" s="4"/>
      <c r="AL516" s="4"/>
      <c r="AM516" s="4"/>
      <c r="AN516" s="4"/>
      <c r="AO516" s="4"/>
      <c r="AP516" s="4"/>
      <c r="AQ516" s="4"/>
      <c r="AR516" s="4"/>
      <c r="AS516" s="4"/>
      <c r="AT516" s="4"/>
      <c r="AU516" s="4"/>
      <c r="AV516" s="4"/>
      <c r="AW516" s="4"/>
      <c r="AX516" s="4"/>
      <c r="AY516" s="4"/>
      <c r="AZ516" s="4"/>
      <c r="BA516" s="4"/>
      <c r="BB516" s="4"/>
    </row>
    <row r="517" spans="1:54" ht="37.5">
      <c r="A517" s="159" t="s">
        <v>915</v>
      </c>
      <c r="B517" s="170" t="str">
        <f>IFERROR((VLOOKUP(D517,#REF!,7,0)),"")</f>
        <v/>
      </c>
      <c r="C517" s="170" t="str">
        <f>IFERROR((VLOOKUP(D517,#REF!,8,0)),"")</f>
        <v/>
      </c>
      <c r="D517" s="90" t="s">
        <v>916</v>
      </c>
      <c r="E517" s="91" t="s">
        <v>74</v>
      </c>
      <c r="F517" s="92">
        <v>1</v>
      </c>
      <c r="G517" s="93" t="str">
        <f>IFERROR((VLOOKUP(D517,#REF!,9,0)),"")</f>
        <v/>
      </c>
      <c r="H517" s="93" t="str">
        <f>IFERROR((VLOOKUP(D517,#REF!,10,0)),"")</f>
        <v/>
      </c>
      <c r="I517" s="94" t="str">
        <f t="shared" si="956"/>
        <v/>
      </c>
      <c r="J517" s="93" t="str">
        <f t="shared" si="957"/>
        <v/>
      </c>
      <c r="K517" s="93" t="str">
        <f t="shared" si="958"/>
        <v/>
      </c>
      <c r="L517" s="94" t="str">
        <f t="shared" si="959"/>
        <v/>
      </c>
      <c r="M517" s="95" t="e">
        <f t="shared" si="960"/>
        <v>#REF!</v>
      </c>
      <c r="N517" s="95" t="e">
        <f t="shared" si="961"/>
        <v>#REF!</v>
      </c>
      <c r="O517" s="93" t="str">
        <f t="shared" si="962"/>
        <v/>
      </c>
      <c r="P517" s="93" t="str">
        <f t="shared" si="963"/>
        <v/>
      </c>
      <c r="Q517" s="94" t="str">
        <f t="shared" si="964"/>
        <v/>
      </c>
      <c r="R517" s="96" t="str">
        <f t="shared" si="965"/>
        <v/>
      </c>
      <c r="S517" s="12" t="str">
        <f t="shared" si="955"/>
        <v>19.02.01.03</v>
      </c>
      <c r="X517" s="21"/>
      <c r="Y517" s="21"/>
      <c r="Z517" s="4"/>
      <c r="AA517" s="4"/>
      <c r="AB517" s="4"/>
      <c r="AC517" s="4"/>
      <c r="AD517" s="4"/>
      <c r="AE517" s="4"/>
      <c r="AF517" s="4"/>
      <c r="AG517" s="4"/>
      <c r="AH517" s="4"/>
      <c r="AI517" s="4"/>
      <c r="AJ517" s="4"/>
      <c r="AK517" s="4"/>
      <c r="AL517" s="4"/>
      <c r="AM517" s="4"/>
      <c r="AN517" s="4"/>
      <c r="AO517" s="4"/>
      <c r="AP517" s="4"/>
      <c r="AQ517" s="4"/>
      <c r="AR517" s="4"/>
      <c r="AS517" s="4"/>
      <c r="AT517" s="4"/>
      <c r="AU517" s="4"/>
      <c r="AV517" s="4"/>
      <c r="AW517" s="4"/>
      <c r="AX517" s="4"/>
      <c r="AY517" s="4"/>
      <c r="AZ517" s="4"/>
      <c r="BA517" s="4"/>
      <c r="BB517" s="4"/>
    </row>
    <row r="518" spans="1:54" ht="37.5">
      <c r="A518" s="159" t="s">
        <v>917</v>
      </c>
      <c r="B518" s="170" t="str">
        <f>IFERROR((VLOOKUP(D518,#REF!,7,0)),"")</f>
        <v/>
      </c>
      <c r="C518" s="170" t="str">
        <f>IFERROR((VLOOKUP(D518,#REF!,8,0)),"")</f>
        <v/>
      </c>
      <c r="D518" s="90" t="s">
        <v>918</v>
      </c>
      <c r="E518" s="91" t="s">
        <v>74</v>
      </c>
      <c r="F518" s="92">
        <v>1</v>
      </c>
      <c r="G518" s="93" t="str">
        <f>IFERROR((VLOOKUP(D518,#REF!,9,0)),"")</f>
        <v/>
      </c>
      <c r="H518" s="93" t="str">
        <f>IFERROR((VLOOKUP(D518,#REF!,10,0)),"")</f>
        <v/>
      </c>
      <c r="I518" s="94" t="str">
        <f t="shared" si="956"/>
        <v/>
      </c>
      <c r="J518" s="93" t="str">
        <f t="shared" si="957"/>
        <v/>
      </c>
      <c r="K518" s="93" t="str">
        <f t="shared" si="958"/>
        <v/>
      </c>
      <c r="L518" s="94" t="str">
        <f t="shared" si="959"/>
        <v/>
      </c>
      <c r="M518" s="95" t="e">
        <f t="shared" si="960"/>
        <v>#REF!</v>
      </c>
      <c r="N518" s="95" t="e">
        <f t="shared" si="961"/>
        <v>#REF!</v>
      </c>
      <c r="O518" s="93" t="str">
        <f t="shared" si="962"/>
        <v/>
      </c>
      <c r="P518" s="93" t="str">
        <f t="shared" si="963"/>
        <v/>
      </c>
      <c r="Q518" s="94" t="str">
        <f t="shared" si="964"/>
        <v/>
      </c>
      <c r="R518" s="96" t="str">
        <f t="shared" si="965"/>
        <v/>
      </c>
      <c r="S518" s="12" t="str">
        <f t="shared" si="955"/>
        <v>19.02.01.04</v>
      </c>
      <c r="X518" s="21"/>
      <c r="Y518" s="21"/>
      <c r="Z518" s="4"/>
      <c r="AA518" s="4"/>
      <c r="AB518" s="4"/>
      <c r="AC518" s="4"/>
      <c r="AD518" s="4"/>
      <c r="AE518" s="4"/>
      <c r="AF518" s="4"/>
      <c r="AG518" s="4"/>
      <c r="AH518" s="4"/>
      <c r="AI518" s="4"/>
      <c r="AJ518" s="4"/>
      <c r="AK518" s="4"/>
      <c r="AL518" s="4"/>
      <c r="AM518" s="4"/>
      <c r="AN518" s="4"/>
      <c r="AO518" s="4"/>
      <c r="AP518" s="4"/>
      <c r="AQ518" s="4"/>
      <c r="AR518" s="4"/>
      <c r="AS518" s="4"/>
      <c r="AT518" s="4"/>
      <c r="AU518" s="4"/>
      <c r="AV518" s="4"/>
      <c r="AW518" s="4"/>
      <c r="AX518" s="4"/>
      <c r="AY518" s="4"/>
      <c r="AZ518" s="4"/>
      <c r="BA518" s="4"/>
      <c r="BB518" s="4"/>
    </row>
    <row r="519" spans="1:54" ht="50.1">
      <c r="A519" s="159" t="s">
        <v>919</v>
      </c>
      <c r="B519" s="170" t="str">
        <f>IFERROR((VLOOKUP(D519,#REF!,7,0)),"")</f>
        <v/>
      </c>
      <c r="C519" s="170" t="str">
        <f>IFERROR((VLOOKUP(D519,#REF!,8,0)),"")</f>
        <v/>
      </c>
      <c r="D519" s="90" t="s">
        <v>920</v>
      </c>
      <c r="E519" s="91" t="s">
        <v>74</v>
      </c>
      <c r="F519" s="92">
        <v>1</v>
      </c>
      <c r="G519" s="93" t="str">
        <f>IFERROR((VLOOKUP(D519,#REF!,9,0)),"")</f>
        <v/>
      </c>
      <c r="H519" s="93" t="str">
        <f>IFERROR((VLOOKUP(D519,#REF!,10,0)),"")</f>
        <v/>
      </c>
      <c r="I519" s="94" t="str">
        <f t="shared" si="956"/>
        <v/>
      </c>
      <c r="J519" s="93" t="str">
        <f t="shared" si="957"/>
        <v/>
      </c>
      <c r="K519" s="93" t="str">
        <f t="shared" si="958"/>
        <v/>
      </c>
      <c r="L519" s="94" t="str">
        <f t="shared" si="959"/>
        <v/>
      </c>
      <c r="M519" s="95" t="e">
        <f t="shared" si="960"/>
        <v>#REF!</v>
      </c>
      <c r="N519" s="95" t="e">
        <f t="shared" si="961"/>
        <v>#REF!</v>
      </c>
      <c r="O519" s="93" t="str">
        <f t="shared" si="962"/>
        <v/>
      </c>
      <c r="P519" s="93" t="str">
        <f t="shared" si="963"/>
        <v/>
      </c>
      <c r="Q519" s="94" t="str">
        <f t="shared" si="964"/>
        <v/>
      </c>
      <c r="R519" s="96" t="str">
        <f t="shared" si="965"/>
        <v/>
      </c>
      <c r="S519" s="12" t="str">
        <f t="shared" si="955"/>
        <v>19.02.01.05</v>
      </c>
      <c r="X519" s="21"/>
      <c r="Y519" s="21"/>
      <c r="Z519" s="4"/>
      <c r="AA519" s="4"/>
      <c r="AB519" s="4"/>
      <c r="AC519" s="4"/>
      <c r="AD519" s="4"/>
      <c r="AE519" s="4"/>
      <c r="AF519" s="4"/>
      <c r="AG519" s="4"/>
      <c r="AH519" s="4"/>
      <c r="AI519" s="4"/>
      <c r="AJ519" s="4"/>
      <c r="AK519" s="4"/>
      <c r="AL519" s="4"/>
      <c r="AM519" s="4"/>
      <c r="AN519" s="4"/>
      <c r="AO519" s="4"/>
      <c r="AP519" s="4"/>
      <c r="AQ519" s="4"/>
      <c r="AR519" s="4"/>
      <c r="AS519" s="4"/>
      <c r="AT519" s="4"/>
      <c r="AU519" s="4"/>
      <c r="AV519" s="4"/>
      <c r="AW519" s="4"/>
      <c r="AX519" s="4"/>
      <c r="AY519" s="4"/>
      <c r="AZ519" s="4"/>
      <c r="BA519" s="4"/>
      <c r="BB519" s="4"/>
    </row>
    <row r="520" spans="1:54" ht="37.5">
      <c r="A520" s="159" t="s">
        <v>921</v>
      </c>
      <c r="B520" s="170" t="str">
        <f>IFERROR((VLOOKUP(D520,#REF!,7,0)),"")</f>
        <v/>
      </c>
      <c r="C520" s="170" t="str">
        <f>IFERROR((VLOOKUP(D520,#REF!,8,0)),"")</f>
        <v/>
      </c>
      <c r="D520" s="90" t="s">
        <v>922</v>
      </c>
      <c r="E520" s="91" t="s">
        <v>74</v>
      </c>
      <c r="F520" s="92">
        <v>1</v>
      </c>
      <c r="G520" s="93" t="str">
        <f>IFERROR((VLOOKUP(D520,#REF!,9,0)),"")</f>
        <v/>
      </c>
      <c r="H520" s="93" t="str">
        <f>IFERROR((VLOOKUP(D520,#REF!,10,0)),"")</f>
        <v/>
      </c>
      <c r="I520" s="94" t="str">
        <f t="shared" si="956"/>
        <v/>
      </c>
      <c r="J520" s="93" t="str">
        <f t="shared" si="957"/>
        <v/>
      </c>
      <c r="K520" s="93" t="str">
        <f t="shared" si="958"/>
        <v/>
      </c>
      <c r="L520" s="94" t="str">
        <f t="shared" si="959"/>
        <v/>
      </c>
      <c r="M520" s="95" t="e">
        <f t="shared" si="960"/>
        <v>#REF!</v>
      </c>
      <c r="N520" s="95" t="e">
        <f t="shared" si="961"/>
        <v>#REF!</v>
      </c>
      <c r="O520" s="93" t="str">
        <f t="shared" si="962"/>
        <v/>
      </c>
      <c r="P520" s="93" t="str">
        <f t="shared" si="963"/>
        <v/>
      </c>
      <c r="Q520" s="94" t="str">
        <f t="shared" si="964"/>
        <v/>
      </c>
      <c r="R520" s="96" t="str">
        <f t="shared" si="965"/>
        <v/>
      </c>
      <c r="S520" s="12" t="str">
        <f t="shared" si="955"/>
        <v>19.02.01.06</v>
      </c>
      <c r="X520" s="21"/>
      <c r="Y520" s="21"/>
      <c r="Z520" s="4"/>
      <c r="AA520" s="4"/>
      <c r="AB520" s="4"/>
      <c r="AC520" s="4"/>
      <c r="AD520" s="4"/>
      <c r="AE520" s="4"/>
      <c r="AF520" s="4"/>
      <c r="AG520" s="4"/>
      <c r="AH520" s="4"/>
      <c r="AI520" s="4"/>
      <c r="AJ520" s="4"/>
      <c r="AK520" s="4"/>
      <c r="AL520" s="4"/>
      <c r="AM520" s="4"/>
      <c r="AN520" s="4"/>
      <c r="AO520" s="4"/>
      <c r="AP520" s="4"/>
      <c r="AQ520" s="4"/>
      <c r="AR520" s="4"/>
      <c r="AS520" s="4"/>
      <c r="AT520" s="4"/>
      <c r="AU520" s="4"/>
      <c r="AV520" s="4"/>
      <c r="AW520" s="4"/>
      <c r="AX520" s="4"/>
      <c r="AY520" s="4"/>
      <c r="AZ520" s="4"/>
      <c r="BA520" s="4"/>
      <c r="BB520" s="4"/>
    </row>
    <row r="521" spans="1:54">
      <c r="A521" s="161"/>
      <c r="B521" s="43"/>
      <c r="C521" s="43"/>
      <c r="D521" s="42"/>
      <c r="E521" s="43"/>
      <c r="F521" s="44"/>
      <c r="G521" s="44"/>
      <c r="H521" s="44"/>
      <c r="I521" s="44"/>
      <c r="J521" s="44"/>
      <c r="K521" s="44"/>
      <c r="L521" s="45"/>
      <c r="M521" s="46"/>
      <c r="N521" s="46"/>
      <c r="O521" s="45"/>
      <c r="P521" s="45"/>
      <c r="Q521" s="45"/>
      <c r="R521" s="47"/>
      <c r="S521" s="12">
        <f t="shared" ref="S521:S580" si="966">+A521</f>
        <v>0</v>
      </c>
      <c r="X521" s="21"/>
      <c r="Y521" s="21"/>
      <c r="Z521" s="4"/>
      <c r="AA521" s="4"/>
      <c r="AB521" s="4"/>
      <c r="AC521" s="4"/>
      <c r="AD521" s="4"/>
      <c r="AE521" s="4"/>
      <c r="AF521" s="4"/>
      <c r="AG521" s="4"/>
      <c r="AH521" s="4"/>
      <c r="AI521" s="4"/>
      <c r="AJ521" s="4"/>
      <c r="AK521" s="4"/>
      <c r="AL521" s="4"/>
      <c r="AM521" s="4"/>
      <c r="AN521" s="4"/>
      <c r="AO521" s="4"/>
      <c r="AP521" s="4"/>
      <c r="AQ521" s="4"/>
      <c r="AR521" s="4"/>
      <c r="AS521" s="4"/>
      <c r="AT521" s="4"/>
      <c r="AU521" s="4"/>
      <c r="AV521" s="4"/>
      <c r="AW521" s="4"/>
      <c r="AX521" s="4"/>
      <c r="AY521" s="4"/>
      <c r="AZ521" s="4"/>
      <c r="BA521" s="4"/>
      <c r="BB521" s="4"/>
    </row>
    <row r="522" spans="1:54" ht="12.95">
      <c r="A522" s="162"/>
      <c r="B522" s="49"/>
      <c r="C522" s="49"/>
      <c r="D522" s="48"/>
      <c r="E522" s="49"/>
      <c r="F522" s="21"/>
      <c r="G522" s="21"/>
      <c r="H522" s="21"/>
      <c r="I522" s="21"/>
      <c r="J522" s="21"/>
      <c r="K522" s="21"/>
      <c r="L522" s="34"/>
      <c r="M522" s="34"/>
      <c r="N522" s="34" t="s">
        <v>115</v>
      </c>
      <c r="O522" s="50">
        <f>SUM(O498:O521)</f>
        <v>0</v>
      </c>
      <c r="P522" s="50">
        <f>SUM(P498:P521)</f>
        <v>0</v>
      </c>
      <c r="Q522" s="51">
        <f>SUM(Q498:Q521)</f>
        <v>0</v>
      </c>
      <c r="R522" s="52">
        <f>SUM(R498:R521)</f>
        <v>0</v>
      </c>
      <c r="S522" s="12">
        <f t="shared" si="966"/>
        <v>0</v>
      </c>
      <c r="X522" s="21"/>
      <c r="Y522" s="21"/>
      <c r="Z522" s="4"/>
      <c r="AA522" s="4"/>
      <c r="AB522" s="4"/>
      <c r="AC522" s="4"/>
      <c r="AD522" s="4"/>
      <c r="AE522" s="4"/>
      <c r="AF522" s="4"/>
      <c r="AG522" s="4"/>
      <c r="AH522" s="4"/>
      <c r="AI522" s="4"/>
      <c r="AJ522" s="4"/>
      <c r="AK522" s="4"/>
      <c r="AL522" s="4"/>
      <c r="AM522" s="4"/>
      <c r="AN522" s="4"/>
      <c r="AO522" s="4"/>
      <c r="AP522" s="4"/>
      <c r="AQ522" s="4"/>
      <c r="AR522" s="4"/>
      <c r="AS522" s="4"/>
      <c r="AT522" s="4"/>
      <c r="AU522" s="4"/>
      <c r="AV522" s="4"/>
      <c r="AW522" s="4"/>
      <c r="AX522" s="4"/>
      <c r="AY522" s="4"/>
      <c r="AZ522" s="4"/>
      <c r="BA522" s="4"/>
      <c r="BB522" s="4"/>
    </row>
    <row r="523" spans="1:54" ht="12.95">
      <c r="A523" s="163"/>
      <c r="B523" s="54"/>
      <c r="C523" s="54"/>
      <c r="D523" s="53"/>
      <c r="E523" s="54"/>
      <c r="F523" s="55"/>
      <c r="G523" s="55"/>
      <c r="H523" s="55"/>
      <c r="I523" s="55"/>
      <c r="J523" s="55"/>
      <c r="K523" s="55"/>
      <c r="L523" s="56"/>
      <c r="M523" s="57"/>
      <c r="N523" s="57"/>
      <c r="O523" s="20"/>
      <c r="P523" s="20"/>
      <c r="Q523" s="57"/>
      <c r="R523" s="58"/>
      <c r="S523" s="12">
        <f t="shared" si="966"/>
        <v>0</v>
      </c>
      <c r="Z523" s="4"/>
      <c r="AA523" s="4"/>
      <c r="AB523" s="4"/>
      <c r="AC523" s="4"/>
      <c r="AD523" s="4"/>
      <c r="AE523" s="4"/>
      <c r="AF523" s="4"/>
      <c r="AG523" s="4"/>
      <c r="AH523" s="4"/>
      <c r="AI523" s="4"/>
      <c r="AJ523" s="4"/>
      <c r="AK523" s="4"/>
      <c r="AL523" s="4"/>
      <c r="AM523" s="4"/>
      <c r="AN523" s="4"/>
      <c r="AO523" s="4"/>
      <c r="AP523" s="4"/>
      <c r="AQ523" s="4"/>
      <c r="AR523" s="4"/>
      <c r="AS523" s="4"/>
      <c r="AT523" s="4"/>
      <c r="AU523" s="4"/>
      <c r="AV523" s="4"/>
      <c r="AW523" s="4"/>
      <c r="AX523" s="4"/>
      <c r="AY523" s="4"/>
      <c r="AZ523" s="4"/>
      <c r="BA523" s="4"/>
      <c r="BB523" s="4"/>
    </row>
    <row r="524" spans="1:54" ht="26.1">
      <c r="A524" s="157" t="s">
        <v>27</v>
      </c>
      <c r="B524" s="168"/>
      <c r="C524" s="168"/>
      <c r="D524" s="86" t="s">
        <v>923</v>
      </c>
      <c r="E524" s="86"/>
      <c r="F524" s="87"/>
      <c r="G524" s="86"/>
      <c r="H524" s="86"/>
      <c r="I524" s="86"/>
      <c r="J524" s="86"/>
      <c r="K524" s="86"/>
      <c r="L524" s="86"/>
      <c r="M524" s="88"/>
      <c r="N524" s="88"/>
      <c r="O524" s="86"/>
      <c r="P524" s="86"/>
      <c r="Q524" s="86"/>
      <c r="R524" s="89"/>
      <c r="S524" s="12" t="str">
        <f t="shared" si="966"/>
        <v>20</v>
      </c>
      <c r="T524" s="13">
        <f>O579</f>
        <v>0</v>
      </c>
      <c r="U524" s="13">
        <f>P579</f>
        <v>0</v>
      </c>
      <c r="V524" s="13">
        <f t="shared" ref="V524" si="967">Q579</f>
        <v>0</v>
      </c>
      <c r="W524" s="21"/>
      <c r="X524" s="21"/>
      <c r="Y524" s="21"/>
      <c r="Z524" s="4"/>
      <c r="AA524" s="4"/>
      <c r="AB524" s="4"/>
      <c r="AC524" s="4"/>
      <c r="AD524" s="4"/>
      <c r="AE524" s="4"/>
      <c r="AF524" s="4"/>
      <c r="AG524" s="4"/>
      <c r="AH524" s="4"/>
      <c r="AI524" s="4"/>
      <c r="AJ524" s="4"/>
      <c r="AK524" s="4"/>
      <c r="AL524" s="4"/>
      <c r="AM524" s="4"/>
      <c r="AN524" s="4"/>
      <c r="AO524" s="4"/>
      <c r="AP524" s="4"/>
      <c r="AQ524" s="4"/>
      <c r="AR524" s="4"/>
      <c r="AS524" s="4"/>
      <c r="AT524" s="4"/>
      <c r="AU524" s="4"/>
      <c r="AV524" s="4"/>
      <c r="AW524" s="4"/>
      <c r="AX524" s="4"/>
      <c r="AY524" s="4"/>
      <c r="AZ524" s="4"/>
      <c r="BA524" s="4"/>
      <c r="BB524" s="4"/>
    </row>
    <row r="525" spans="1:54" ht="12.95">
      <c r="A525" s="158" t="s">
        <v>924</v>
      </c>
      <c r="B525" s="169"/>
      <c r="C525" s="169"/>
      <c r="D525" s="97" t="s">
        <v>925</v>
      </c>
      <c r="E525" s="97"/>
      <c r="F525" s="98"/>
      <c r="G525" s="97"/>
      <c r="H525" s="97"/>
      <c r="I525" s="97"/>
      <c r="J525" s="97"/>
      <c r="K525" s="97"/>
      <c r="L525" s="97"/>
      <c r="M525" s="99"/>
      <c r="N525" s="99"/>
      <c r="O525" s="97"/>
      <c r="P525" s="97"/>
      <c r="Q525" s="97"/>
      <c r="R525" s="100"/>
      <c r="S525" s="12" t="str">
        <f t="shared" ref="S525" si="968">+A525</f>
        <v>20.01</v>
      </c>
      <c r="X525" s="21"/>
      <c r="Y525" s="21"/>
      <c r="Z525" s="4"/>
      <c r="AA525" s="4"/>
      <c r="AB525" s="4"/>
      <c r="AC525" s="4"/>
      <c r="AD525" s="4"/>
      <c r="AE525" s="4"/>
      <c r="AF525" s="4"/>
      <c r="AG525" s="4"/>
      <c r="AH525" s="4"/>
      <c r="AI525" s="4"/>
      <c r="AJ525" s="4"/>
      <c r="AK525" s="4"/>
      <c r="AL525" s="4"/>
      <c r="AM525" s="4"/>
      <c r="AN525" s="4"/>
      <c r="AO525" s="4"/>
      <c r="AP525" s="4"/>
      <c r="AQ525" s="4"/>
      <c r="AR525" s="4"/>
      <c r="AS525" s="4"/>
      <c r="AT525" s="4"/>
      <c r="AU525" s="4"/>
      <c r="AV525" s="4"/>
      <c r="AW525" s="4"/>
      <c r="AX525" s="4"/>
      <c r="AY525" s="4"/>
      <c r="AZ525" s="4"/>
      <c r="BA525" s="4"/>
      <c r="BB525" s="4"/>
    </row>
    <row r="526" spans="1:54">
      <c r="A526" s="160" t="s">
        <v>926</v>
      </c>
      <c r="B526" s="171"/>
      <c r="C526" s="171"/>
      <c r="D526" s="144" t="s">
        <v>927</v>
      </c>
      <c r="E526" s="144"/>
      <c r="F526" s="145"/>
      <c r="G526" s="144"/>
      <c r="H526" s="144"/>
      <c r="I526" s="144"/>
      <c r="J526" s="144"/>
      <c r="K526" s="144"/>
      <c r="L526" s="144"/>
      <c r="M526" s="99"/>
      <c r="N526" s="99"/>
      <c r="O526" s="144"/>
      <c r="P526" s="144"/>
      <c r="Q526" s="144"/>
      <c r="R526" s="146"/>
      <c r="S526" s="12" t="str">
        <f t="shared" ref="S526" si="969">+A526</f>
        <v>20.01.01</v>
      </c>
      <c r="X526" s="21"/>
      <c r="Y526" s="21"/>
      <c r="Z526" s="4"/>
      <c r="AA526" s="4"/>
      <c r="AB526" s="4"/>
      <c r="AC526" s="4"/>
      <c r="AD526" s="4"/>
      <c r="AE526" s="4"/>
      <c r="AF526" s="4"/>
      <c r="AG526" s="4"/>
      <c r="AH526" s="4"/>
      <c r="AI526" s="4"/>
      <c r="AJ526" s="4"/>
      <c r="AK526" s="4"/>
      <c r="AL526" s="4"/>
      <c r="AM526" s="4"/>
      <c r="AN526" s="4"/>
      <c r="AO526" s="4"/>
      <c r="AP526" s="4"/>
      <c r="AQ526" s="4"/>
      <c r="AR526" s="4"/>
      <c r="AS526" s="4"/>
      <c r="AT526" s="4"/>
      <c r="AU526" s="4"/>
      <c r="AV526" s="4"/>
      <c r="AW526" s="4"/>
      <c r="AX526" s="4"/>
      <c r="AY526" s="4"/>
      <c r="AZ526" s="4"/>
      <c r="BA526" s="4"/>
      <c r="BB526" s="4"/>
    </row>
    <row r="527" spans="1:54" ht="75">
      <c r="A527" s="159" t="s">
        <v>928</v>
      </c>
      <c r="B527" s="170" t="str">
        <f>IFERROR((VLOOKUP(D527,#REF!,7,0)),"")</f>
        <v/>
      </c>
      <c r="C527" s="170" t="str">
        <f>IFERROR((VLOOKUP(D527,#REF!,8,0)),"")</f>
        <v/>
      </c>
      <c r="D527" s="90" t="s">
        <v>929</v>
      </c>
      <c r="E527" s="91" t="s">
        <v>157</v>
      </c>
      <c r="F527" s="92">
        <v>21.53</v>
      </c>
      <c r="G527" s="93" t="str">
        <f>IFERROR((VLOOKUP(D527,#REF!,9,0)),"")</f>
        <v/>
      </c>
      <c r="H527" s="93" t="str">
        <f>IFERROR((VLOOKUP(D527,#REF!,10,0)),"")</f>
        <v/>
      </c>
      <c r="I527" s="94" t="str">
        <f t="shared" ref="I527:I544" si="970">IFERROR(TRUNC((H527+G527),2),"")</f>
        <v/>
      </c>
      <c r="J527" s="93" t="str">
        <f t="shared" ref="J527:J544" si="971">IFERROR(TRUNC(G527+G527*M527,2),"")</f>
        <v/>
      </c>
      <c r="K527" s="93" t="str">
        <f t="shared" ref="K527:K544" si="972">IFERROR(TRUNC(H527*(1+N527),2),"")</f>
        <v/>
      </c>
      <c r="L527" s="94" t="str">
        <f t="shared" ref="L527:L544" si="973">IFERROR(TRUNC((K527+J527),2),"")</f>
        <v/>
      </c>
      <c r="M527" s="95" t="e">
        <f t="shared" ref="M527:M546" si="974">$X$9</f>
        <v>#REF!</v>
      </c>
      <c r="N527" s="95" t="e">
        <f t="shared" ref="N527:N546" si="975">$X$10</f>
        <v>#REF!</v>
      </c>
      <c r="O527" s="93" t="str">
        <f t="shared" ref="O527:O544" si="976">IFERROR(TRUNC(J527*F527,2),"")</f>
        <v/>
      </c>
      <c r="P527" s="93" t="str">
        <f t="shared" ref="P527:P544" si="977">IFERROR(TRUNC(K527*F527,2),"")</f>
        <v/>
      </c>
      <c r="Q527" s="94" t="str">
        <f t="shared" ref="Q527:Q544" si="978">IFERROR(TRUNC((O527+P527),2),"")</f>
        <v/>
      </c>
      <c r="R527" s="96" t="str">
        <f>IFERROR((Q527/$Q$593),"")</f>
        <v/>
      </c>
      <c r="S527" s="12" t="str">
        <f>+A527</f>
        <v>20.01.01.01</v>
      </c>
      <c r="X527" s="21"/>
      <c r="Y527" s="21"/>
      <c r="Z527" s="4"/>
      <c r="AA527" s="4"/>
      <c r="AB527" s="4"/>
      <c r="AC527" s="4"/>
      <c r="AD527" s="4"/>
      <c r="AE527" s="4"/>
      <c r="AF527" s="4"/>
      <c r="AG527" s="4"/>
      <c r="AH527" s="4"/>
      <c r="AI527" s="4"/>
      <c r="AJ527" s="4"/>
      <c r="AK527" s="4"/>
      <c r="AL527" s="4"/>
      <c r="AM527" s="4"/>
      <c r="AN527" s="4"/>
      <c r="AO527" s="4"/>
      <c r="AP527" s="4"/>
      <c r="AQ527" s="4"/>
      <c r="AR527" s="4"/>
      <c r="AS527" s="4"/>
      <c r="AT527" s="4"/>
      <c r="AU527" s="4"/>
      <c r="AV527" s="4"/>
      <c r="AW527" s="4"/>
      <c r="AX527" s="4"/>
      <c r="AY527" s="4"/>
      <c r="AZ527" s="4"/>
      <c r="BA527" s="4"/>
      <c r="BB527" s="4"/>
    </row>
    <row r="528" spans="1:54" ht="75">
      <c r="A528" s="159" t="s">
        <v>930</v>
      </c>
      <c r="B528" s="170" t="str">
        <f>IFERROR((VLOOKUP(D528,#REF!,7,0)),"")</f>
        <v/>
      </c>
      <c r="C528" s="170" t="str">
        <f>IFERROR((VLOOKUP(D528,#REF!,8,0)),"")</f>
        <v/>
      </c>
      <c r="D528" s="90" t="s">
        <v>931</v>
      </c>
      <c r="E528" s="91" t="s">
        <v>157</v>
      </c>
      <c r="F528" s="92">
        <v>1.19</v>
      </c>
      <c r="G528" s="93" t="str">
        <f>IFERROR((VLOOKUP(D528,#REF!,9,0)),"")</f>
        <v/>
      </c>
      <c r="H528" s="93" t="str">
        <f>IFERROR((VLOOKUP(D528,#REF!,10,0)),"")</f>
        <v/>
      </c>
      <c r="I528" s="94" t="str">
        <f t="shared" si="970"/>
        <v/>
      </c>
      <c r="J528" s="93" t="str">
        <f t="shared" si="971"/>
        <v/>
      </c>
      <c r="K528" s="93" t="str">
        <f t="shared" si="972"/>
        <v/>
      </c>
      <c r="L528" s="94" t="str">
        <f t="shared" si="973"/>
        <v/>
      </c>
      <c r="M528" s="95" t="e">
        <f t="shared" si="974"/>
        <v>#REF!</v>
      </c>
      <c r="N528" s="95" t="e">
        <f t="shared" si="975"/>
        <v>#REF!</v>
      </c>
      <c r="O528" s="93" t="str">
        <f t="shared" si="976"/>
        <v/>
      </c>
      <c r="P528" s="93" t="str">
        <f t="shared" si="977"/>
        <v/>
      </c>
      <c r="Q528" s="94" t="str">
        <f t="shared" si="978"/>
        <v/>
      </c>
      <c r="R528" s="96" t="str">
        <f>IFERROR((Q528/$Q$593),"")</f>
        <v/>
      </c>
      <c r="S528" s="12" t="str">
        <f>+A528</f>
        <v>20.01.01.02</v>
      </c>
      <c r="X528" s="21"/>
      <c r="Y528" s="21"/>
      <c r="Z528" s="4"/>
      <c r="AA528" s="4"/>
      <c r="AB528" s="4"/>
      <c r="AC528" s="4"/>
      <c r="AD528" s="4"/>
      <c r="AE528" s="4"/>
      <c r="AF528" s="4"/>
      <c r="AG528" s="4"/>
      <c r="AH528" s="4"/>
      <c r="AI528" s="4"/>
      <c r="AJ528" s="4"/>
      <c r="AK528" s="4"/>
      <c r="AL528" s="4"/>
      <c r="AM528" s="4"/>
      <c r="AN528" s="4"/>
      <c r="AO528" s="4"/>
      <c r="AP528" s="4"/>
      <c r="AQ528" s="4"/>
      <c r="AR528" s="4"/>
      <c r="AS528" s="4"/>
      <c r="AT528" s="4"/>
      <c r="AU528" s="4"/>
      <c r="AV528" s="4"/>
      <c r="AW528" s="4"/>
      <c r="AX528" s="4"/>
      <c r="AY528" s="4"/>
      <c r="AZ528" s="4"/>
      <c r="BA528" s="4"/>
      <c r="BB528" s="4"/>
    </row>
    <row r="529" spans="1:54">
      <c r="A529" s="160" t="s">
        <v>932</v>
      </c>
      <c r="B529" s="171"/>
      <c r="C529" s="171"/>
      <c r="D529" s="144" t="s">
        <v>933</v>
      </c>
      <c r="E529" s="144"/>
      <c r="F529" s="145"/>
      <c r="G529" s="144"/>
      <c r="H529" s="144"/>
      <c r="I529" s="144"/>
      <c r="J529" s="144"/>
      <c r="K529" s="144"/>
      <c r="L529" s="144"/>
      <c r="M529" s="99"/>
      <c r="N529" s="99"/>
      <c r="O529" s="144"/>
      <c r="P529" s="144"/>
      <c r="Q529" s="144"/>
      <c r="R529" s="146"/>
      <c r="S529" s="12" t="str">
        <f t="shared" ref="S529" si="979">+A529</f>
        <v>20.01.02</v>
      </c>
      <c r="X529" s="21"/>
      <c r="Y529" s="21"/>
      <c r="Z529" s="4"/>
      <c r="AA529" s="4"/>
      <c r="AB529" s="4"/>
      <c r="AC529" s="4"/>
      <c r="AD529" s="4"/>
      <c r="AE529" s="4"/>
      <c r="AF529" s="4"/>
      <c r="AG529" s="4"/>
      <c r="AH529" s="4"/>
      <c r="AI529" s="4"/>
      <c r="AJ529" s="4"/>
      <c r="AK529" s="4"/>
      <c r="AL529" s="4"/>
      <c r="AM529" s="4"/>
      <c r="AN529" s="4"/>
      <c r="AO529" s="4"/>
      <c r="AP529" s="4"/>
      <c r="AQ529" s="4"/>
      <c r="AR529" s="4"/>
      <c r="AS529" s="4"/>
      <c r="AT529" s="4"/>
      <c r="AU529" s="4"/>
      <c r="AV529" s="4"/>
      <c r="AW529" s="4"/>
      <c r="AX529" s="4"/>
      <c r="AY529" s="4"/>
      <c r="AZ529" s="4"/>
      <c r="BA529" s="4"/>
      <c r="BB529" s="4"/>
    </row>
    <row r="530" spans="1:54" ht="62.45">
      <c r="A530" s="159" t="s">
        <v>934</v>
      </c>
      <c r="B530" s="170" t="str">
        <f>IFERROR((VLOOKUP(D530,#REF!,7,0)),"")</f>
        <v/>
      </c>
      <c r="C530" s="170" t="str">
        <f>IFERROR((VLOOKUP(D530,#REF!,8,0)),"")</f>
        <v/>
      </c>
      <c r="D530" s="90" t="s">
        <v>935</v>
      </c>
      <c r="E530" s="91" t="s">
        <v>74</v>
      </c>
      <c r="F530" s="92">
        <v>2</v>
      </c>
      <c r="G530" s="93" t="str">
        <f>IFERROR((VLOOKUP(D530,#REF!,9,0)),"")</f>
        <v/>
      </c>
      <c r="H530" s="93" t="str">
        <f>IFERROR((VLOOKUP(D530,#REF!,10,0)),"")</f>
        <v/>
      </c>
      <c r="I530" s="94" t="str">
        <f t="shared" si="970"/>
        <v/>
      </c>
      <c r="J530" s="93" t="str">
        <f t="shared" si="971"/>
        <v/>
      </c>
      <c r="K530" s="93" t="str">
        <f t="shared" si="972"/>
        <v/>
      </c>
      <c r="L530" s="94" t="str">
        <f t="shared" si="973"/>
        <v/>
      </c>
      <c r="M530" s="95" t="e">
        <f t="shared" si="974"/>
        <v>#REF!</v>
      </c>
      <c r="N530" s="95" t="e">
        <f t="shared" si="975"/>
        <v>#REF!</v>
      </c>
      <c r="O530" s="93" t="str">
        <f t="shared" si="976"/>
        <v/>
      </c>
      <c r="P530" s="93" t="str">
        <f t="shared" si="977"/>
        <v/>
      </c>
      <c r="Q530" s="94" t="str">
        <f t="shared" si="978"/>
        <v/>
      </c>
      <c r="R530" s="96" t="str">
        <f>IFERROR((Q530/$Q$593),"")</f>
        <v/>
      </c>
      <c r="S530" s="12" t="str">
        <f t="shared" ref="S530:S544" si="980">+A530</f>
        <v>20.01.02.01</v>
      </c>
      <c r="X530" s="21"/>
      <c r="Y530" s="21"/>
      <c r="Z530" s="4"/>
      <c r="AA530" s="4"/>
      <c r="AB530" s="4"/>
      <c r="AC530" s="4"/>
      <c r="AD530" s="4"/>
      <c r="AE530" s="4"/>
      <c r="AF530" s="4"/>
      <c r="AG530" s="4"/>
      <c r="AH530" s="4"/>
      <c r="AI530" s="4"/>
      <c r="AJ530" s="4"/>
      <c r="AK530" s="4"/>
      <c r="AL530" s="4"/>
      <c r="AM530" s="4"/>
      <c r="AN530" s="4"/>
      <c r="AO530" s="4"/>
      <c r="AP530" s="4"/>
      <c r="AQ530" s="4"/>
      <c r="AR530" s="4"/>
      <c r="AS530" s="4"/>
      <c r="AT530" s="4"/>
      <c r="AU530" s="4"/>
      <c r="AV530" s="4"/>
      <c r="AW530" s="4"/>
      <c r="AX530" s="4"/>
      <c r="AY530" s="4"/>
      <c r="AZ530" s="4"/>
      <c r="BA530" s="4"/>
      <c r="BB530" s="4"/>
    </row>
    <row r="531" spans="1:54">
      <c r="A531" s="160" t="s">
        <v>936</v>
      </c>
      <c r="B531" s="171"/>
      <c r="C531" s="171"/>
      <c r="D531" s="144" t="s">
        <v>937</v>
      </c>
      <c r="E531" s="144"/>
      <c r="F531" s="145"/>
      <c r="G531" s="144"/>
      <c r="H531" s="144"/>
      <c r="I531" s="144"/>
      <c r="J531" s="144"/>
      <c r="K531" s="144"/>
      <c r="L531" s="144"/>
      <c r="M531" s="99"/>
      <c r="N531" s="99"/>
      <c r="O531" s="144"/>
      <c r="P531" s="144"/>
      <c r="Q531" s="144"/>
      <c r="R531" s="146"/>
      <c r="S531" s="12" t="str">
        <f t="shared" si="980"/>
        <v>20.01.03</v>
      </c>
      <c r="X531" s="21"/>
      <c r="Y531" s="21"/>
      <c r="Z531" s="4"/>
      <c r="AA531" s="4"/>
      <c r="AB531" s="4"/>
      <c r="AC531" s="4"/>
      <c r="AD531" s="4"/>
      <c r="AE531" s="4"/>
      <c r="AF531" s="4"/>
      <c r="AG531" s="4"/>
      <c r="AH531" s="4"/>
      <c r="AI531" s="4"/>
      <c r="AJ531" s="4"/>
      <c r="AK531" s="4"/>
      <c r="AL531" s="4"/>
      <c r="AM531" s="4"/>
      <c r="AN531" s="4"/>
      <c r="AO531" s="4"/>
      <c r="AP531" s="4"/>
      <c r="AQ531" s="4"/>
      <c r="AR531" s="4"/>
      <c r="AS531" s="4"/>
      <c r="AT531" s="4"/>
      <c r="AU531" s="4"/>
      <c r="AV531" s="4"/>
      <c r="AW531" s="4"/>
      <c r="AX531" s="4"/>
      <c r="AY531" s="4"/>
      <c r="AZ531" s="4"/>
      <c r="BA531" s="4"/>
      <c r="BB531" s="4"/>
    </row>
    <row r="532" spans="1:54" ht="62.45">
      <c r="A532" s="159" t="s">
        <v>938</v>
      </c>
      <c r="B532" s="170" t="str">
        <f>IFERROR((VLOOKUP(D532,#REF!,7,0)),"")</f>
        <v/>
      </c>
      <c r="C532" s="170" t="str">
        <f>IFERROR((VLOOKUP(D532,#REF!,8,0)),"")</f>
        <v/>
      </c>
      <c r="D532" s="90" t="s">
        <v>939</v>
      </c>
      <c r="E532" s="91" t="s">
        <v>74</v>
      </c>
      <c r="F532" s="92">
        <v>7</v>
      </c>
      <c r="G532" s="93" t="str">
        <f>IFERROR((VLOOKUP(D532,#REF!,9,0)),"")</f>
        <v/>
      </c>
      <c r="H532" s="93" t="str">
        <f>IFERROR((VLOOKUP(D532,#REF!,10,0)),"")</f>
        <v/>
      </c>
      <c r="I532" s="94" t="str">
        <f t="shared" ref="I532:I538" si="981">IFERROR(TRUNC((H532+G532),2),"")</f>
        <v/>
      </c>
      <c r="J532" s="93" t="str">
        <f t="shared" ref="J532:J538" si="982">IFERROR(TRUNC(G532+G532*M532,2),"")</f>
        <v/>
      </c>
      <c r="K532" s="93" t="str">
        <f t="shared" ref="K532:K538" si="983">IFERROR(TRUNC(H532*(1+N532),2),"")</f>
        <v/>
      </c>
      <c r="L532" s="94" t="str">
        <f t="shared" ref="L532:L538" si="984">IFERROR(TRUNC((K532+J532),2),"")</f>
        <v/>
      </c>
      <c r="M532" s="95" t="e">
        <f t="shared" si="974"/>
        <v>#REF!</v>
      </c>
      <c r="N532" s="95" t="e">
        <f t="shared" si="975"/>
        <v>#REF!</v>
      </c>
      <c r="O532" s="93" t="str">
        <f t="shared" ref="O532:O538" si="985">IFERROR(TRUNC(J532*F532,2),"")</f>
        <v/>
      </c>
      <c r="P532" s="93" t="str">
        <f t="shared" ref="P532:P538" si="986">IFERROR(TRUNC(K532*F532,2),"")</f>
        <v/>
      </c>
      <c r="Q532" s="94" t="str">
        <f t="shared" ref="Q532:Q538" si="987">IFERROR(TRUNC((O532+P532),2),"")</f>
        <v/>
      </c>
      <c r="R532" s="96" t="str">
        <f>IFERROR((Q532/$Q$593),"")</f>
        <v/>
      </c>
      <c r="S532" s="12" t="str">
        <f t="shared" ref="S532:S538" si="988">+A532</f>
        <v>20.01.03.01</v>
      </c>
      <c r="X532" s="21"/>
      <c r="Y532" s="21"/>
      <c r="Z532" s="4"/>
      <c r="AA532" s="4"/>
      <c r="AB532" s="4"/>
      <c r="AC532" s="4"/>
      <c r="AD532" s="4"/>
      <c r="AE532" s="4"/>
      <c r="AF532" s="4"/>
      <c r="AG532" s="4"/>
      <c r="AH532" s="4"/>
      <c r="AI532" s="4"/>
      <c r="AJ532" s="4"/>
      <c r="AK532" s="4"/>
      <c r="AL532" s="4"/>
      <c r="AM532" s="4"/>
      <c r="AN532" s="4"/>
      <c r="AO532" s="4"/>
      <c r="AP532" s="4"/>
      <c r="AQ532" s="4"/>
      <c r="AR532" s="4"/>
      <c r="AS532" s="4"/>
      <c r="AT532" s="4"/>
      <c r="AU532" s="4"/>
      <c r="AV532" s="4"/>
      <c r="AW532" s="4"/>
      <c r="AX532" s="4"/>
      <c r="AY532" s="4"/>
      <c r="AZ532" s="4"/>
      <c r="BA532" s="4"/>
      <c r="BB532" s="4"/>
    </row>
    <row r="533" spans="1:54" ht="62.45">
      <c r="A533" s="159" t="s">
        <v>940</v>
      </c>
      <c r="B533" s="170" t="str">
        <f>IFERROR((VLOOKUP(D533,#REF!,7,0)),"")</f>
        <v/>
      </c>
      <c r="C533" s="170" t="str">
        <f>IFERROR((VLOOKUP(D533,#REF!,8,0)),"")</f>
        <v/>
      </c>
      <c r="D533" s="90" t="s">
        <v>941</v>
      </c>
      <c r="E533" s="91" t="s">
        <v>74</v>
      </c>
      <c r="F533" s="92">
        <v>1</v>
      </c>
      <c r="G533" s="93" t="str">
        <f>IFERROR((VLOOKUP(D533,#REF!,9,0)),"")</f>
        <v/>
      </c>
      <c r="H533" s="93" t="str">
        <f>IFERROR((VLOOKUP(D533,#REF!,10,0)),"")</f>
        <v/>
      </c>
      <c r="I533" s="94" t="str">
        <f t="shared" si="981"/>
        <v/>
      </c>
      <c r="J533" s="93" t="str">
        <f t="shared" si="982"/>
        <v/>
      </c>
      <c r="K533" s="93" t="str">
        <f t="shared" si="983"/>
        <v/>
      </c>
      <c r="L533" s="94" t="str">
        <f t="shared" si="984"/>
        <v/>
      </c>
      <c r="M533" s="95" t="e">
        <f t="shared" si="974"/>
        <v>#REF!</v>
      </c>
      <c r="N533" s="95" t="e">
        <f t="shared" si="975"/>
        <v>#REF!</v>
      </c>
      <c r="O533" s="93" t="str">
        <f t="shared" si="985"/>
        <v/>
      </c>
      <c r="P533" s="93" t="str">
        <f t="shared" si="986"/>
        <v/>
      </c>
      <c r="Q533" s="94" t="str">
        <f t="shared" si="987"/>
        <v/>
      </c>
      <c r="R533" s="96" t="str">
        <f>IFERROR((Q533/$Q$593),"")</f>
        <v/>
      </c>
      <c r="S533" s="12" t="str">
        <f t="shared" si="988"/>
        <v>20.01.03.02</v>
      </c>
      <c r="X533" s="21"/>
      <c r="Y533" s="21"/>
      <c r="Z533" s="4"/>
      <c r="AA533" s="4"/>
      <c r="AB533" s="4"/>
      <c r="AC533" s="4"/>
      <c r="AD533" s="4"/>
      <c r="AE533" s="4"/>
      <c r="AF533" s="4"/>
      <c r="AG533" s="4"/>
      <c r="AH533" s="4"/>
      <c r="AI533" s="4"/>
      <c r="AJ533" s="4"/>
      <c r="AK533" s="4"/>
      <c r="AL533" s="4"/>
      <c r="AM533" s="4"/>
      <c r="AN533" s="4"/>
      <c r="AO533" s="4"/>
      <c r="AP533" s="4"/>
      <c r="AQ533" s="4"/>
      <c r="AR533" s="4"/>
      <c r="AS533" s="4"/>
      <c r="AT533" s="4"/>
      <c r="AU533" s="4"/>
      <c r="AV533" s="4"/>
      <c r="AW533" s="4"/>
      <c r="AX533" s="4"/>
      <c r="AY533" s="4"/>
      <c r="AZ533" s="4"/>
      <c r="BA533" s="4"/>
      <c r="BB533" s="4"/>
    </row>
    <row r="534" spans="1:54" ht="62.45">
      <c r="A534" s="159" t="s">
        <v>942</v>
      </c>
      <c r="B534" s="170" t="str">
        <f>IFERROR((VLOOKUP(D534,#REF!,7,0)),"")</f>
        <v/>
      </c>
      <c r="C534" s="170" t="str">
        <f>IFERROR((VLOOKUP(D534,#REF!,8,0)),"")</f>
        <v/>
      </c>
      <c r="D534" s="90" t="s">
        <v>943</v>
      </c>
      <c r="E534" s="91" t="s">
        <v>74</v>
      </c>
      <c r="F534" s="92">
        <v>2</v>
      </c>
      <c r="G534" s="93" t="str">
        <f>IFERROR((VLOOKUP(D534,#REF!,9,0)),"")</f>
        <v/>
      </c>
      <c r="H534" s="93" t="str">
        <f>IFERROR((VLOOKUP(D534,#REF!,10,0)),"")</f>
        <v/>
      </c>
      <c r="I534" s="94" t="str">
        <f t="shared" si="981"/>
        <v/>
      </c>
      <c r="J534" s="93" t="str">
        <f t="shared" si="982"/>
        <v/>
      </c>
      <c r="K534" s="93" t="str">
        <f t="shared" si="983"/>
        <v/>
      </c>
      <c r="L534" s="94" t="str">
        <f t="shared" si="984"/>
        <v/>
      </c>
      <c r="M534" s="95" t="e">
        <f t="shared" si="974"/>
        <v>#REF!</v>
      </c>
      <c r="N534" s="95" t="e">
        <f t="shared" si="975"/>
        <v>#REF!</v>
      </c>
      <c r="O534" s="93" t="str">
        <f t="shared" si="985"/>
        <v/>
      </c>
      <c r="P534" s="93" t="str">
        <f t="shared" si="986"/>
        <v/>
      </c>
      <c r="Q534" s="94" t="str">
        <f t="shared" si="987"/>
        <v/>
      </c>
      <c r="R534" s="96" t="str">
        <f>IFERROR((Q534/$Q$593),"")</f>
        <v/>
      </c>
      <c r="S534" s="12" t="str">
        <f t="shared" si="988"/>
        <v>20.01.03.03</v>
      </c>
      <c r="X534" s="21"/>
      <c r="Y534" s="21"/>
      <c r="Z534" s="4"/>
      <c r="AA534" s="4"/>
      <c r="AB534" s="4"/>
      <c r="AC534" s="4"/>
      <c r="AD534" s="4"/>
      <c r="AE534" s="4"/>
      <c r="AF534" s="4"/>
      <c r="AG534" s="4"/>
      <c r="AH534" s="4"/>
      <c r="AI534" s="4"/>
      <c r="AJ534" s="4"/>
      <c r="AK534" s="4"/>
      <c r="AL534" s="4"/>
      <c r="AM534" s="4"/>
      <c r="AN534" s="4"/>
      <c r="AO534" s="4"/>
      <c r="AP534" s="4"/>
      <c r="AQ534" s="4"/>
      <c r="AR534" s="4"/>
      <c r="AS534" s="4"/>
      <c r="AT534" s="4"/>
      <c r="AU534" s="4"/>
      <c r="AV534" s="4"/>
      <c r="AW534" s="4"/>
      <c r="AX534" s="4"/>
      <c r="AY534" s="4"/>
      <c r="AZ534" s="4"/>
      <c r="BA534" s="4"/>
      <c r="BB534" s="4"/>
    </row>
    <row r="535" spans="1:54">
      <c r="A535" s="160" t="s">
        <v>944</v>
      </c>
      <c r="B535" s="171"/>
      <c r="C535" s="171"/>
      <c r="D535" s="144" t="s">
        <v>945</v>
      </c>
      <c r="E535" s="144"/>
      <c r="F535" s="145"/>
      <c r="G535" s="144"/>
      <c r="H535" s="144"/>
      <c r="I535" s="144"/>
      <c r="J535" s="144"/>
      <c r="K535" s="144"/>
      <c r="L535" s="144"/>
      <c r="M535" s="99"/>
      <c r="N535" s="99"/>
      <c r="O535" s="144"/>
      <c r="P535" s="144"/>
      <c r="Q535" s="144"/>
      <c r="R535" s="146"/>
      <c r="S535" s="12" t="str">
        <f t="shared" si="988"/>
        <v>20.01.04</v>
      </c>
      <c r="X535" s="21"/>
      <c r="Y535" s="21"/>
      <c r="Z535" s="4"/>
      <c r="AA535" s="4"/>
      <c r="AB535" s="4"/>
      <c r="AC535" s="4"/>
      <c r="AD535" s="4"/>
      <c r="AE535" s="4"/>
      <c r="AF535" s="4"/>
      <c r="AG535" s="4"/>
      <c r="AH535" s="4"/>
      <c r="AI535" s="4"/>
      <c r="AJ535" s="4"/>
      <c r="AK535" s="4"/>
      <c r="AL535" s="4"/>
      <c r="AM535" s="4"/>
      <c r="AN535" s="4"/>
      <c r="AO535" s="4"/>
      <c r="AP535" s="4"/>
      <c r="AQ535" s="4"/>
      <c r="AR535" s="4"/>
      <c r="AS535" s="4"/>
      <c r="AT535" s="4"/>
      <c r="AU535" s="4"/>
      <c r="AV535" s="4"/>
      <c r="AW535" s="4"/>
      <c r="AX535" s="4"/>
      <c r="AY535" s="4"/>
      <c r="AZ535" s="4"/>
      <c r="BA535" s="4"/>
      <c r="BB535" s="4"/>
    </row>
    <row r="536" spans="1:54" ht="62.45">
      <c r="A536" s="159" t="s">
        <v>946</v>
      </c>
      <c r="B536" s="170" t="str">
        <f>IFERROR((VLOOKUP(D536,#REF!,7,0)),"")</f>
        <v/>
      </c>
      <c r="C536" s="170" t="str">
        <f>IFERROR((VLOOKUP(D536,#REF!,8,0)),"")</f>
        <v/>
      </c>
      <c r="D536" s="90" t="s">
        <v>947</v>
      </c>
      <c r="E536" s="91" t="s">
        <v>74</v>
      </c>
      <c r="F536" s="92">
        <v>1</v>
      </c>
      <c r="G536" s="93" t="str">
        <f>IFERROR((VLOOKUP(D536,#REF!,9,0)),"")</f>
        <v/>
      </c>
      <c r="H536" s="93" t="str">
        <f>IFERROR((VLOOKUP(D536,#REF!,10,0)),"")</f>
        <v/>
      </c>
      <c r="I536" s="94" t="str">
        <f t="shared" si="981"/>
        <v/>
      </c>
      <c r="J536" s="93" t="str">
        <f t="shared" si="982"/>
        <v/>
      </c>
      <c r="K536" s="93" t="str">
        <f t="shared" si="983"/>
        <v/>
      </c>
      <c r="L536" s="94" t="str">
        <f t="shared" si="984"/>
        <v/>
      </c>
      <c r="M536" s="95" t="e">
        <f t="shared" si="974"/>
        <v>#REF!</v>
      </c>
      <c r="N536" s="95" t="e">
        <f t="shared" si="975"/>
        <v>#REF!</v>
      </c>
      <c r="O536" s="93" t="str">
        <f t="shared" si="985"/>
        <v/>
      </c>
      <c r="P536" s="93" t="str">
        <f t="shared" si="986"/>
        <v/>
      </c>
      <c r="Q536" s="94" t="str">
        <f t="shared" si="987"/>
        <v/>
      </c>
      <c r="R536" s="96" t="str">
        <f>IFERROR((Q536/$Q$593),"")</f>
        <v/>
      </c>
      <c r="S536" s="12" t="str">
        <f t="shared" si="988"/>
        <v>20.01.04.01</v>
      </c>
      <c r="X536" s="21"/>
      <c r="Y536" s="21"/>
      <c r="Z536" s="4"/>
      <c r="AA536" s="4"/>
      <c r="AB536" s="4"/>
      <c r="AC536" s="4"/>
      <c r="AD536" s="4"/>
      <c r="AE536" s="4"/>
      <c r="AF536" s="4"/>
      <c r="AG536" s="4"/>
      <c r="AH536" s="4"/>
      <c r="AI536" s="4"/>
      <c r="AJ536" s="4"/>
      <c r="AK536" s="4"/>
      <c r="AL536" s="4"/>
      <c r="AM536" s="4"/>
      <c r="AN536" s="4"/>
      <c r="AO536" s="4"/>
      <c r="AP536" s="4"/>
      <c r="AQ536" s="4"/>
      <c r="AR536" s="4"/>
      <c r="AS536" s="4"/>
      <c r="AT536" s="4"/>
      <c r="AU536" s="4"/>
      <c r="AV536" s="4"/>
      <c r="AW536" s="4"/>
      <c r="AX536" s="4"/>
      <c r="AY536" s="4"/>
      <c r="AZ536" s="4"/>
      <c r="BA536" s="4"/>
      <c r="BB536" s="4"/>
    </row>
    <row r="537" spans="1:54">
      <c r="A537" s="160" t="s">
        <v>948</v>
      </c>
      <c r="B537" s="171"/>
      <c r="C537" s="171"/>
      <c r="D537" s="144" t="s">
        <v>949</v>
      </c>
      <c r="E537" s="144"/>
      <c r="F537" s="145"/>
      <c r="G537" s="144"/>
      <c r="H537" s="144"/>
      <c r="I537" s="144"/>
      <c r="J537" s="144"/>
      <c r="K537" s="144"/>
      <c r="L537" s="144"/>
      <c r="M537" s="99"/>
      <c r="N537" s="99"/>
      <c r="O537" s="144"/>
      <c r="P537" s="144"/>
      <c r="Q537" s="144"/>
      <c r="R537" s="146"/>
      <c r="S537" s="12" t="str">
        <f t="shared" ref="S537" si="989">+A537</f>
        <v>20.01.05</v>
      </c>
      <c r="X537" s="21"/>
      <c r="Y537" s="21"/>
      <c r="Z537" s="4"/>
      <c r="AA537" s="4"/>
      <c r="AB537" s="4"/>
      <c r="AC537" s="4"/>
      <c r="AD537" s="4"/>
      <c r="AE537" s="4"/>
      <c r="AF537" s="4"/>
      <c r="AG537" s="4"/>
      <c r="AH537" s="4"/>
      <c r="AI537" s="4"/>
      <c r="AJ537" s="4"/>
      <c r="AK537" s="4"/>
      <c r="AL537" s="4"/>
      <c r="AM537" s="4"/>
      <c r="AN537" s="4"/>
      <c r="AO537" s="4"/>
      <c r="AP537" s="4"/>
      <c r="AQ537" s="4"/>
      <c r="AR537" s="4"/>
      <c r="AS537" s="4"/>
      <c r="AT537" s="4"/>
      <c r="AU537" s="4"/>
      <c r="AV537" s="4"/>
      <c r="AW537" s="4"/>
      <c r="AX537" s="4"/>
      <c r="AY537" s="4"/>
      <c r="AZ537" s="4"/>
      <c r="BA537" s="4"/>
      <c r="BB537" s="4"/>
    </row>
    <row r="538" spans="1:54" ht="75">
      <c r="A538" s="159" t="s">
        <v>950</v>
      </c>
      <c r="B538" s="170" t="str">
        <f>IFERROR((VLOOKUP(D538,#REF!,7,0)),"")</f>
        <v/>
      </c>
      <c r="C538" s="170" t="str">
        <f>IFERROR((VLOOKUP(D538,#REF!,8,0)),"")</f>
        <v/>
      </c>
      <c r="D538" s="90" t="s">
        <v>951</v>
      </c>
      <c r="E538" s="91" t="s">
        <v>74</v>
      </c>
      <c r="F538" s="92">
        <v>4</v>
      </c>
      <c r="G538" s="93" t="str">
        <f>IFERROR((VLOOKUP(D538,#REF!,9,0)),"")</f>
        <v/>
      </c>
      <c r="H538" s="93" t="str">
        <f>IFERROR((VLOOKUP(D538,#REF!,10,0)),"")</f>
        <v/>
      </c>
      <c r="I538" s="94" t="str">
        <f t="shared" si="981"/>
        <v/>
      </c>
      <c r="J538" s="93" t="str">
        <f t="shared" si="982"/>
        <v/>
      </c>
      <c r="K538" s="93" t="str">
        <f t="shared" si="983"/>
        <v/>
      </c>
      <c r="L538" s="94" t="str">
        <f t="shared" si="984"/>
        <v/>
      </c>
      <c r="M538" s="95" t="e">
        <f t="shared" si="974"/>
        <v>#REF!</v>
      </c>
      <c r="N538" s="95" t="e">
        <f t="shared" si="975"/>
        <v>#REF!</v>
      </c>
      <c r="O538" s="93" t="str">
        <f t="shared" si="985"/>
        <v/>
      </c>
      <c r="P538" s="93" t="str">
        <f t="shared" si="986"/>
        <v/>
      </c>
      <c r="Q538" s="94" t="str">
        <f t="shared" si="987"/>
        <v/>
      </c>
      <c r="R538" s="96" t="str">
        <f>IFERROR((Q538/$Q$593),"")</f>
        <v/>
      </c>
      <c r="S538" s="12" t="str">
        <f t="shared" si="988"/>
        <v>20.01.05.01</v>
      </c>
      <c r="X538" s="21"/>
      <c r="Y538" s="21"/>
      <c r="Z538" s="4"/>
      <c r="AA538" s="4"/>
      <c r="AB538" s="4"/>
      <c r="AC538" s="4"/>
      <c r="AD538" s="4"/>
      <c r="AE538" s="4"/>
      <c r="AF538" s="4"/>
      <c r="AG538" s="4"/>
      <c r="AH538" s="4"/>
      <c r="AI538" s="4"/>
      <c r="AJ538" s="4"/>
      <c r="AK538" s="4"/>
      <c r="AL538" s="4"/>
      <c r="AM538" s="4"/>
      <c r="AN538" s="4"/>
      <c r="AO538" s="4"/>
      <c r="AP538" s="4"/>
      <c r="AQ538" s="4"/>
      <c r="AR538" s="4"/>
      <c r="AS538" s="4"/>
      <c r="AT538" s="4"/>
      <c r="AU538" s="4"/>
      <c r="AV538" s="4"/>
      <c r="AW538" s="4"/>
      <c r="AX538" s="4"/>
      <c r="AY538" s="4"/>
      <c r="AZ538" s="4"/>
      <c r="BA538" s="4"/>
      <c r="BB538" s="4"/>
    </row>
    <row r="539" spans="1:54" ht="75">
      <c r="A539" s="159" t="s">
        <v>952</v>
      </c>
      <c r="B539" s="170" t="str">
        <f>IFERROR((VLOOKUP(D539,#REF!,7,0)),"")</f>
        <v/>
      </c>
      <c r="C539" s="170" t="str">
        <f>IFERROR((VLOOKUP(D539,#REF!,8,0)),"")</f>
        <v/>
      </c>
      <c r="D539" s="90" t="s">
        <v>953</v>
      </c>
      <c r="E539" s="91" t="s">
        <v>74</v>
      </c>
      <c r="F539" s="92">
        <v>4</v>
      </c>
      <c r="G539" s="93" t="str">
        <f>IFERROR((VLOOKUP(D539,#REF!,9,0)),"")</f>
        <v/>
      </c>
      <c r="H539" s="93" t="str">
        <f>IFERROR((VLOOKUP(D539,#REF!,10,0)),"")</f>
        <v/>
      </c>
      <c r="I539" s="94" t="str">
        <f t="shared" si="970"/>
        <v/>
      </c>
      <c r="J539" s="93" t="str">
        <f t="shared" si="971"/>
        <v/>
      </c>
      <c r="K539" s="93" t="str">
        <f t="shared" si="972"/>
        <v/>
      </c>
      <c r="L539" s="94" t="str">
        <f t="shared" si="973"/>
        <v/>
      </c>
      <c r="M539" s="95" t="e">
        <f t="shared" si="974"/>
        <v>#REF!</v>
      </c>
      <c r="N539" s="95" t="e">
        <f t="shared" si="975"/>
        <v>#REF!</v>
      </c>
      <c r="O539" s="93" t="str">
        <f t="shared" si="976"/>
        <v/>
      </c>
      <c r="P539" s="93" t="str">
        <f t="shared" si="977"/>
        <v/>
      </c>
      <c r="Q539" s="94" t="str">
        <f t="shared" si="978"/>
        <v/>
      </c>
      <c r="R539" s="96" t="str">
        <f>IFERROR((Q539/$Q$593),"")</f>
        <v/>
      </c>
      <c r="S539" s="12" t="str">
        <f t="shared" si="980"/>
        <v>20.01.05.02</v>
      </c>
      <c r="X539" s="21"/>
      <c r="Y539" s="21"/>
      <c r="Z539" s="4"/>
      <c r="AA539" s="4"/>
      <c r="AB539" s="4"/>
      <c r="AC539" s="4"/>
      <c r="AD539" s="4"/>
      <c r="AE539" s="4"/>
      <c r="AF539" s="4"/>
      <c r="AG539" s="4"/>
      <c r="AH539" s="4"/>
      <c r="AI539" s="4"/>
      <c r="AJ539" s="4"/>
      <c r="AK539" s="4"/>
      <c r="AL539" s="4"/>
      <c r="AM539" s="4"/>
      <c r="AN539" s="4"/>
      <c r="AO539" s="4"/>
      <c r="AP539" s="4"/>
      <c r="AQ539" s="4"/>
      <c r="AR539" s="4"/>
      <c r="AS539" s="4"/>
      <c r="AT539" s="4"/>
      <c r="AU539" s="4"/>
      <c r="AV539" s="4"/>
      <c r="AW539" s="4"/>
      <c r="AX539" s="4"/>
      <c r="AY539" s="4"/>
      <c r="AZ539" s="4"/>
      <c r="BA539" s="4"/>
      <c r="BB539" s="4"/>
    </row>
    <row r="540" spans="1:54" ht="75">
      <c r="A540" s="159" t="s">
        <v>954</v>
      </c>
      <c r="B540" s="170" t="str">
        <f>IFERROR((VLOOKUP(D540,#REF!,7,0)),"")</f>
        <v/>
      </c>
      <c r="C540" s="170" t="str">
        <f>IFERROR((VLOOKUP(D540,#REF!,8,0)),"")</f>
        <v/>
      </c>
      <c r="D540" s="90" t="s">
        <v>955</v>
      </c>
      <c r="E540" s="91" t="s">
        <v>74</v>
      </c>
      <c r="F540" s="92">
        <v>4</v>
      </c>
      <c r="G540" s="93" t="str">
        <f>IFERROR((VLOOKUP(D540,#REF!,9,0)),"")</f>
        <v/>
      </c>
      <c r="H540" s="93" t="str">
        <f>IFERROR((VLOOKUP(D540,#REF!,10,0)),"")</f>
        <v/>
      </c>
      <c r="I540" s="94" t="str">
        <f t="shared" si="970"/>
        <v/>
      </c>
      <c r="J540" s="93" t="str">
        <f t="shared" si="971"/>
        <v/>
      </c>
      <c r="K540" s="93" t="str">
        <f t="shared" si="972"/>
        <v/>
      </c>
      <c r="L540" s="94" t="str">
        <f t="shared" si="973"/>
        <v/>
      </c>
      <c r="M540" s="95" t="e">
        <f t="shared" si="974"/>
        <v>#REF!</v>
      </c>
      <c r="N540" s="95" t="e">
        <f t="shared" si="975"/>
        <v>#REF!</v>
      </c>
      <c r="O540" s="93" t="str">
        <f t="shared" si="976"/>
        <v/>
      </c>
      <c r="P540" s="93" t="str">
        <f t="shared" si="977"/>
        <v/>
      </c>
      <c r="Q540" s="94" t="str">
        <f t="shared" si="978"/>
        <v/>
      </c>
      <c r="R540" s="96" t="str">
        <f>IFERROR((Q540/$Q$593),"")</f>
        <v/>
      </c>
      <c r="S540" s="12" t="str">
        <f t="shared" si="980"/>
        <v>20.01.05.03</v>
      </c>
      <c r="X540" s="21"/>
      <c r="Y540" s="21"/>
      <c r="Z540" s="4"/>
      <c r="AA540" s="4"/>
      <c r="AB540" s="4"/>
      <c r="AC540" s="4"/>
      <c r="AD540" s="4"/>
      <c r="AE540" s="4"/>
      <c r="AF540" s="4"/>
      <c r="AG540" s="4"/>
      <c r="AH540" s="4"/>
      <c r="AI540" s="4"/>
      <c r="AJ540" s="4"/>
      <c r="AK540" s="4"/>
      <c r="AL540" s="4"/>
      <c r="AM540" s="4"/>
      <c r="AN540" s="4"/>
      <c r="AO540" s="4"/>
      <c r="AP540" s="4"/>
      <c r="AQ540" s="4"/>
      <c r="AR540" s="4"/>
      <c r="AS540" s="4"/>
      <c r="AT540" s="4"/>
      <c r="AU540" s="4"/>
      <c r="AV540" s="4"/>
      <c r="AW540" s="4"/>
      <c r="AX540" s="4"/>
      <c r="AY540" s="4"/>
      <c r="AZ540" s="4"/>
      <c r="BA540" s="4"/>
      <c r="BB540" s="4"/>
    </row>
    <row r="541" spans="1:54">
      <c r="A541" s="160" t="s">
        <v>956</v>
      </c>
      <c r="B541" s="171"/>
      <c r="C541" s="171"/>
      <c r="D541" s="144" t="s">
        <v>957</v>
      </c>
      <c r="E541" s="144"/>
      <c r="F541" s="145"/>
      <c r="G541" s="144"/>
      <c r="H541" s="144"/>
      <c r="I541" s="144"/>
      <c r="J541" s="144"/>
      <c r="K541" s="144"/>
      <c r="L541" s="144"/>
      <c r="M541" s="99"/>
      <c r="N541" s="99"/>
      <c r="O541" s="144"/>
      <c r="P541" s="144"/>
      <c r="Q541" s="144"/>
      <c r="R541" s="146"/>
      <c r="S541" s="12" t="str">
        <f t="shared" si="980"/>
        <v>20.01.06</v>
      </c>
      <c r="X541" s="21"/>
      <c r="Y541" s="21"/>
      <c r="Z541" s="4"/>
      <c r="AA541" s="4"/>
      <c r="AB541" s="4"/>
      <c r="AC541" s="4"/>
      <c r="AD541" s="4"/>
      <c r="AE541" s="4"/>
      <c r="AF541" s="4"/>
      <c r="AG541" s="4"/>
      <c r="AH541" s="4"/>
      <c r="AI541" s="4"/>
      <c r="AJ541" s="4"/>
      <c r="AK541" s="4"/>
      <c r="AL541" s="4"/>
      <c r="AM541" s="4"/>
      <c r="AN541" s="4"/>
      <c r="AO541" s="4"/>
      <c r="AP541" s="4"/>
      <c r="AQ541" s="4"/>
      <c r="AR541" s="4"/>
      <c r="AS541" s="4"/>
      <c r="AT541" s="4"/>
      <c r="AU541" s="4"/>
      <c r="AV541" s="4"/>
      <c r="AW541" s="4"/>
      <c r="AX541" s="4"/>
      <c r="AY541" s="4"/>
      <c r="AZ541" s="4"/>
      <c r="BA541" s="4"/>
      <c r="BB541" s="4"/>
    </row>
    <row r="542" spans="1:54" ht="37.5">
      <c r="A542" s="159" t="s">
        <v>958</v>
      </c>
      <c r="B542" s="170" t="str">
        <f>IFERROR((VLOOKUP(D542,#REF!,7,0)),"")</f>
        <v/>
      </c>
      <c r="C542" s="170" t="str">
        <f>IFERROR((VLOOKUP(D542,#REF!,8,0)),"")</f>
        <v/>
      </c>
      <c r="D542" s="90" t="s">
        <v>959</v>
      </c>
      <c r="E542" s="91" t="s">
        <v>157</v>
      </c>
      <c r="F542" s="92">
        <f>(F527+F528)/2</f>
        <v>11.360000000000001</v>
      </c>
      <c r="G542" s="93" t="str">
        <f>IFERROR((VLOOKUP(D542,#REF!,9,0)),"")</f>
        <v/>
      </c>
      <c r="H542" s="93" t="str">
        <f>IFERROR((VLOOKUP(D542,#REF!,10,0)),"")</f>
        <v/>
      </c>
      <c r="I542" s="94" t="str">
        <f t="shared" ref="I542" si="990">IFERROR(TRUNC((H542+G542),2),"")</f>
        <v/>
      </c>
      <c r="J542" s="93" t="str">
        <f t="shared" ref="J542" si="991">IFERROR(TRUNC(G542+G542*M542,2),"")</f>
        <v/>
      </c>
      <c r="K542" s="93" t="str">
        <f t="shared" ref="K542" si="992">IFERROR(TRUNC(H542*(1+N542),2),"")</f>
        <v/>
      </c>
      <c r="L542" s="94" t="str">
        <f t="shared" ref="L542" si="993">IFERROR(TRUNC((K542+J542),2),"")</f>
        <v/>
      </c>
      <c r="M542" s="95" t="e">
        <f t="shared" si="974"/>
        <v>#REF!</v>
      </c>
      <c r="N542" s="95" t="e">
        <f t="shared" si="975"/>
        <v>#REF!</v>
      </c>
      <c r="O542" s="93" t="str">
        <f t="shared" ref="O542" si="994">IFERROR(TRUNC(J542*F542,2),"")</f>
        <v/>
      </c>
      <c r="P542" s="93" t="str">
        <f t="shared" ref="P542" si="995">IFERROR(TRUNC(K542*F542,2),"")</f>
        <v/>
      </c>
      <c r="Q542" s="94" t="str">
        <f t="shared" ref="Q542" si="996">IFERROR(TRUNC((O542+P542),2),"")</f>
        <v/>
      </c>
      <c r="R542" s="96" t="str">
        <f>IFERROR((Q542/$Q$593),"")</f>
        <v/>
      </c>
      <c r="S542" s="12" t="str">
        <f t="shared" si="980"/>
        <v>20.01.06.01</v>
      </c>
      <c r="X542" s="21"/>
      <c r="Y542" s="21"/>
      <c r="Z542" s="4"/>
      <c r="AA542" s="4"/>
      <c r="AB542" s="4"/>
      <c r="AC542" s="4"/>
      <c r="AD542" s="4"/>
      <c r="AE542" s="4"/>
      <c r="AF542" s="4"/>
      <c r="AG542" s="4"/>
      <c r="AH542" s="4"/>
      <c r="AI542" s="4"/>
      <c r="AJ542" s="4"/>
      <c r="AK542" s="4"/>
      <c r="AL542" s="4"/>
      <c r="AM542" s="4"/>
      <c r="AN542" s="4"/>
      <c r="AO542" s="4"/>
      <c r="AP542" s="4"/>
      <c r="AQ542" s="4"/>
      <c r="AR542" s="4"/>
      <c r="AS542" s="4"/>
      <c r="AT542" s="4"/>
      <c r="AU542" s="4"/>
      <c r="AV542" s="4"/>
      <c r="AW542" s="4"/>
      <c r="AX542" s="4"/>
      <c r="AY542" s="4"/>
      <c r="AZ542" s="4"/>
      <c r="BA542" s="4"/>
      <c r="BB542" s="4"/>
    </row>
    <row r="543" spans="1:54">
      <c r="A543" s="160" t="s">
        <v>960</v>
      </c>
      <c r="B543" s="171"/>
      <c r="C543" s="171"/>
      <c r="D543" s="144" t="s">
        <v>961</v>
      </c>
      <c r="E543" s="144"/>
      <c r="F543" s="145"/>
      <c r="G543" s="144"/>
      <c r="H543" s="144"/>
      <c r="I543" s="144"/>
      <c r="J543" s="144"/>
      <c r="K543" s="144"/>
      <c r="L543" s="144"/>
      <c r="M543" s="99"/>
      <c r="N543" s="99"/>
      <c r="O543" s="144"/>
      <c r="P543" s="144"/>
      <c r="Q543" s="144"/>
      <c r="R543" s="146"/>
      <c r="S543" s="12" t="str">
        <f t="shared" si="980"/>
        <v>20.01.07</v>
      </c>
      <c r="X543" s="21"/>
      <c r="Y543" s="21"/>
      <c r="Z543" s="4"/>
      <c r="AA543" s="4"/>
      <c r="AB543" s="4"/>
      <c r="AC543" s="4"/>
      <c r="AD543" s="4"/>
      <c r="AE543" s="4"/>
      <c r="AF543" s="4"/>
      <c r="AG543" s="4"/>
      <c r="AH543" s="4"/>
      <c r="AI543" s="4"/>
      <c r="AJ543" s="4"/>
      <c r="AK543" s="4"/>
      <c r="AL543" s="4"/>
      <c r="AM543" s="4"/>
      <c r="AN543" s="4"/>
      <c r="AO543" s="4"/>
      <c r="AP543" s="4"/>
      <c r="AQ543" s="4"/>
      <c r="AR543" s="4"/>
      <c r="AS543" s="4"/>
      <c r="AT543" s="4"/>
      <c r="AU543" s="4"/>
      <c r="AV543" s="4"/>
      <c r="AW543" s="4"/>
      <c r="AX543" s="4"/>
      <c r="AY543" s="4"/>
      <c r="AZ543" s="4"/>
      <c r="BA543" s="4"/>
      <c r="BB543" s="4"/>
    </row>
    <row r="544" spans="1:54" ht="75">
      <c r="A544" s="159" t="s">
        <v>962</v>
      </c>
      <c r="B544" s="170" t="str">
        <f>IFERROR((VLOOKUP(D544,#REF!,7,0)),"")</f>
        <v/>
      </c>
      <c r="C544" s="170" t="str">
        <f>IFERROR((VLOOKUP(D544,#REF!,8,0)),"")</f>
        <v/>
      </c>
      <c r="D544" s="90" t="s">
        <v>963</v>
      </c>
      <c r="E544" s="91" t="s">
        <v>74</v>
      </c>
      <c r="F544" s="92">
        <v>2</v>
      </c>
      <c r="G544" s="93" t="str">
        <f>IFERROR((VLOOKUP(D544,#REF!,9,0)),"")</f>
        <v/>
      </c>
      <c r="H544" s="93" t="str">
        <f>IFERROR((VLOOKUP(D544,#REF!,10,0)),"")</f>
        <v/>
      </c>
      <c r="I544" s="94" t="str">
        <f t="shared" si="970"/>
        <v/>
      </c>
      <c r="J544" s="93" t="str">
        <f t="shared" si="971"/>
        <v/>
      </c>
      <c r="K544" s="93" t="str">
        <f t="shared" si="972"/>
        <v/>
      </c>
      <c r="L544" s="94" t="str">
        <f t="shared" si="973"/>
        <v/>
      </c>
      <c r="M544" s="95" t="e">
        <f t="shared" si="974"/>
        <v>#REF!</v>
      </c>
      <c r="N544" s="95" t="e">
        <f t="shared" si="975"/>
        <v>#REF!</v>
      </c>
      <c r="O544" s="93" t="str">
        <f t="shared" si="976"/>
        <v/>
      </c>
      <c r="P544" s="93" t="str">
        <f t="shared" si="977"/>
        <v/>
      </c>
      <c r="Q544" s="94" t="str">
        <f t="shared" si="978"/>
        <v/>
      </c>
      <c r="R544" s="96" t="str">
        <f>IFERROR((Q544/$Q$593),"")</f>
        <v/>
      </c>
      <c r="S544" s="12" t="str">
        <f t="shared" si="980"/>
        <v>20.01.07.01</v>
      </c>
      <c r="X544" s="21"/>
      <c r="Y544" s="21"/>
      <c r="Z544" s="4"/>
      <c r="AA544" s="4"/>
      <c r="AB544" s="4"/>
      <c r="AC544" s="4"/>
      <c r="AD544" s="4"/>
      <c r="AE544" s="4"/>
      <c r="AF544" s="4"/>
      <c r="AG544" s="4"/>
      <c r="AH544" s="4"/>
      <c r="AI544" s="4"/>
      <c r="AJ544" s="4"/>
      <c r="AK544" s="4"/>
      <c r="AL544" s="4"/>
      <c r="AM544" s="4"/>
      <c r="AN544" s="4"/>
      <c r="AO544" s="4"/>
      <c r="AP544" s="4"/>
      <c r="AQ544" s="4"/>
      <c r="AR544" s="4"/>
      <c r="AS544" s="4"/>
      <c r="AT544" s="4"/>
      <c r="AU544" s="4"/>
      <c r="AV544" s="4"/>
      <c r="AW544" s="4"/>
      <c r="AX544" s="4"/>
      <c r="AY544" s="4"/>
      <c r="AZ544" s="4"/>
      <c r="BA544" s="4"/>
      <c r="BB544" s="4"/>
    </row>
    <row r="545" spans="1:54">
      <c r="A545" s="160" t="s">
        <v>964</v>
      </c>
      <c r="B545" s="171"/>
      <c r="C545" s="171"/>
      <c r="D545" s="144" t="s">
        <v>965</v>
      </c>
      <c r="E545" s="144"/>
      <c r="F545" s="145"/>
      <c r="G545" s="144"/>
      <c r="H545" s="144"/>
      <c r="I545" s="144"/>
      <c r="J545" s="144"/>
      <c r="K545" s="144"/>
      <c r="L545" s="144"/>
      <c r="M545" s="99"/>
      <c r="N545" s="99"/>
      <c r="O545" s="144"/>
      <c r="P545" s="144"/>
      <c r="Q545" s="144"/>
      <c r="R545" s="146"/>
      <c r="S545" s="12" t="str">
        <f t="shared" ref="S545:S546" si="997">+A545</f>
        <v>20.01.08</v>
      </c>
      <c r="X545" s="21"/>
      <c r="Y545" s="21"/>
      <c r="Z545" s="4"/>
      <c r="AA545" s="4"/>
      <c r="AB545" s="4"/>
      <c r="AC545" s="4"/>
      <c r="AD545" s="4"/>
      <c r="AE545" s="4"/>
      <c r="AF545" s="4"/>
      <c r="AG545" s="4"/>
      <c r="AH545" s="4"/>
      <c r="AI545" s="4"/>
      <c r="AJ545" s="4"/>
      <c r="AK545" s="4"/>
      <c r="AL545" s="4"/>
      <c r="AM545" s="4"/>
      <c r="AN545" s="4"/>
      <c r="AO545" s="4"/>
      <c r="AP545" s="4"/>
      <c r="AQ545" s="4"/>
      <c r="AR545" s="4"/>
      <c r="AS545" s="4"/>
      <c r="AT545" s="4"/>
      <c r="AU545" s="4"/>
      <c r="AV545" s="4"/>
      <c r="AW545" s="4"/>
      <c r="AX545" s="4"/>
      <c r="AY545" s="4"/>
      <c r="AZ545" s="4"/>
      <c r="BA545" s="4"/>
      <c r="BB545" s="4"/>
    </row>
    <row r="546" spans="1:54" ht="87.6">
      <c r="A546" s="159" t="s">
        <v>966</v>
      </c>
      <c r="B546" s="170" t="str">
        <f>IFERROR((VLOOKUP(D546,#REF!,7,0)),"")</f>
        <v/>
      </c>
      <c r="C546" s="170" t="str">
        <f>IFERROR((VLOOKUP(D546,#REF!,8,0)),"")</f>
        <v/>
      </c>
      <c r="D546" s="90" t="s">
        <v>967</v>
      </c>
      <c r="E546" s="91" t="s">
        <v>74</v>
      </c>
      <c r="F546" s="92">
        <v>1</v>
      </c>
      <c r="G546" s="93" t="str">
        <f>IFERROR((VLOOKUP(D546,#REF!,9,0)),"")</f>
        <v/>
      </c>
      <c r="H546" s="93" t="str">
        <f>IFERROR((VLOOKUP(D546,#REF!,10,0)),"")</f>
        <v/>
      </c>
      <c r="I546" s="94" t="str">
        <f t="shared" ref="I546" si="998">IFERROR(TRUNC((H546+G546),2),"")</f>
        <v/>
      </c>
      <c r="J546" s="93" t="str">
        <f t="shared" ref="J546" si="999">IFERROR(TRUNC(G546+G546*M546,2),"")</f>
        <v/>
      </c>
      <c r="K546" s="93" t="str">
        <f t="shared" ref="K546" si="1000">IFERROR(TRUNC(H546*(1+N546),2),"")</f>
        <v/>
      </c>
      <c r="L546" s="94" t="str">
        <f t="shared" ref="L546" si="1001">IFERROR(TRUNC((K546+J546),2),"")</f>
        <v/>
      </c>
      <c r="M546" s="95" t="e">
        <f t="shared" si="974"/>
        <v>#REF!</v>
      </c>
      <c r="N546" s="95" t="e">
        <f t="shared" si="975"/>
        <v>#REF!</v>
      </c>
      <c r="O546" s="93" t="str">
        <f t="shared" ref="O546" si="1002">IFERROR(TRUNC(J546*F546,2),"")</f>
        <v/>
      </c>
      <c r="P546" s="93" t="str">
        <f t="shared" ref="P546" si="1003">IFERROR(TRUNC(K546*F546,2),"")</f>
        <v/>
      </c>
      <c r="Q546" s="94" t="str">
        <f t="shared" ref="Q546" si="1004">IFERROR(TRUNC((O546+P546),2),"")</f>
        <v/>
      </c>
      <c r="R546" s="96" t="str">
        <f>IFERROR((Q546/$Q$593),"")</f>
        <v/>
      </c>
      <c r="S546" s="12" t="str">
        <f t="shared" si="997"/>
        <v>20.01.08.01</v>
      </c>
      <c r="X546" s="21"/>
      <c r="Y546" s="21"/>
      <c r="Z546" s="4"/>
      <c r="AA546" s="4"/>
      <c r="AB546" s="4"/>
      <c r="AC546" s="4"/>
      <c r="AD546" s="4"/>
      <c r="AE546" s="4"/>
      <c r="AF546" s="4"/>
      <c r="AG546" s="4"/>
      <c r="AH546" s="4"/>
      <c r="AI546" s="4"/>
      <c r="AJ546" s="4"/>
      <c r="AK546" s="4"/>
      <c r="AL546" s="4"/>
      <c r="AM546" s="4"/>
      <c r="AN546" s="4"/>
      <c r="AO546" s="4"/>
      <c r="AP546" s="4"/>
      <c r="AQ546" s="4"/>
      <c r="AR546" s="4"/>
      <c r="AS546" s="4"/>
      <c r="AT546" s="4"/>
      <c r="AU546" s="4"/>
      <c r="AV546" s="4"/>
      <c r="AW546" s="4"/>
      <c r="AX546" s="4"/>
      <c r="AY546" s="4"/>
      <c r="AZ546" s="4"/>
      <c r="BA546" s="4"/>
      <c r="BB546" s="4"/>
    </row>
    <row r="547" spans="1:54" ht="26.1">
      <c r="A547" s="158" t="s">
        <v>968</v>
      </c>
      <c r="B547" s="169"/>
      <c r="C547" s="169"/>
      <c r="D547" s="97" t="s">
        <v>969</v>
      </c>
      <c r="E547" s="97"/>
      <c r="F547" s="98"/>
      <c r="G547" s="97"/>
      <c r="H547" s="97"/>
      <c r="I547" s="97"/>
      <c r="J547" s="97"/>
      <c r="K547" s="97"/>
      <c r="L547" s="97"/>
      <c r="M547" s="99"/>
      <c r="N547" s="99"/>
      <c r="O547" s="97"/>
      <c r="P547" s="97"/>
      <c r="Q547" s="97"/>
      <c r="R547" s="100"/>
      <c r="S547" s="12" t="str">
        <f t="shared" ref="S547:S556" si="1005">+A547</f>
        <v>20.02</v>
      </c>
      <c r="X547" s="21"/>
      <c r="Y547" s="21"/>
      <c r="Z547" s="4"/>
      <c r="AA547" s="4"/>
      <c r="AB547" s="4"/>
      <c r="AC547" s="4"/>
      <c r="AD547" s="4"/>
      <c r="AE547" s="4"/>
      <c r="AF547" s="4"/>
      <c r="AG547" s="4"/>
      <c r="AH547" s="4"/>
      <c r="AI547" s="4"/>
      <c r="AJ547" s="4"/>
      <c r="AK547" s="4"/>
      <c r="AL547" s="4"/>
      <c r="AM547" s="4"/>
      <c r="AN547" s="4"/>
      <c r="AO547" s="4"/>
      <c r="AP547" s="4"/>
      <c r="AQ547" s="4"/>
      <c r="AR547" s="4"/>
      <c r="AS547" s="4"/>
      <c r="AT547" s="4"/>
      <c r="AU547" s="4"/>
      <c r="AV547" s="4"/>
      <c r="AW547" s="4"/>
      <c r="AX547" s="4"/>
      <c r="AY547" s="4"/>
      <c r="AZ547" s="4"/>
      <c r="BA547" s="4"/>
      <c r="BB547" s="4"/>
    </row>
    <row r="548" spans="1:54" ht="12.95">
      <c r="A548" s="160" t="s">
        <v>970</v>
      </c>
      <c r="B548" s="169"/>
      <c r="C548" s="169"/>
      <c r="D548" s="144" t="s">
        <v>971</v>
      </c>
      <c r="E548" s="97"/>
      <c r="F548" s="98"/>
      <c r="G548" s="97"/>
      <c r="H548" s="97"/>
      <c r="I548" s="97"/>
      <c r="J548" s="97"/>
      <c r="K548" s="97"/>
      <c r="L548" s="97"/>
      <c r="M548" s="99"/>
      <c r="N548" s="99"/>
      <c r="O548" s="97"/>
      <c r="P548" s="97"/>
      <c r="Q548" s="97"/>
      <c r="R548" s="100"/>
      <c r="S548" s="12" t="str">
        <f t="shared" ref="S548" si="1006">+A548</f>
        <v>20.02.01</v>
      </c>
      <c r="X548" s="21"/>
      <c r="Y548" s="21"/>
      <c r="Z548" s="4"/>
      <c r="AA548" s="4"/>
      <c r="AB548" s="4"/>
      <c r="AC548" s="4"/>
      <c r="AD548" s="4"/>
      <c r="AE548" s="4"/>
      <c r="AF548" s="4"/>
      <c r="AG548" s="4"/>
      <c r="AH548" s="4"/>
      <c r="AI548" s="4"/>
      <c r="AJ548" s="4"/>
      <c r="AK548" s="4"/>
      <c r="AL548" s="4"/>
      <c r="AM548" s="4"/>
      <c r="AN548" s="4"/>
      <c r="AO548" s="4"/>
      <c r="AP548" s="4"/>
      <c r="AQ548" s="4"/>
      <c r="AR548" s="4"/>
      <c r="AS548" s="4"/>
      <c r="AT548" s="4"/>
      <c r="AU548" s="4"/>
      <c r="AV548" s="4"/>
      <c r="AW548" s="4"/>
      <c r="AX548" s="4"/>
      <c r="AY548" s="4"/>
      <c r="AZ548" s="4"/>
      <c r="BA548" s="4"/>
      <c r="BB548" s="4"/>
    </row>
    <row r="549" spans="1:54" ht="62.45">
      <c r="A549" s="159" t="s">
        <v>972</v>
      </c>
      <c r="B549" s="170" t="str">
        <f>IFERROR((VLOOKUP(D549,#REF!,7,0)),"")</f>
        <v/>
      </c>
      <c r="C549" s="170" t="str">
        <f>IFERROR((VLOOKUP(D549,#REF!,8,0)),"")</f>
        <v/>
      </c>
      <c r="D549" s="90" t="s">
        <v>973</v>
      </c>
      <c r="E549" s="91" t="s">
        <v>157</v>
      </c>
      <c r="F549" s="92">
        <v>90</v>
      </c>
      <c r="G549" s="93" t="str">
        <f>IFERROR((VLOOKUP(D549,#REF!,9,0)),"")</f>
        <v/>
      </c>
      <c r="H549" s="93" t="str">
        <f>IFERROR((VLOOKUP(D549,#REF!,10,0)),"")</f>
        <v/>
      </c>
      <c r="I549" s="94" t="str">
        <f>IFERROR(TRUNC((H549+G549),2),"")</f>
        <v/>
      </c>
      <c r="J549" s="93" t="str">
        <f>IFERROR(TRUNC(G549+G549*M549,2),"")</f>
        <v/>
      </c>
      <c r="K549" s="93" t="str">
        <f>IFERROR(TRUNC(H549*(1+N549),2),"")</f>
        <v/>
      </c>
      <c r="L549" s="94" t="str">
        <f>IFERROR(TRUNC((K549+J549),2),"")</f>
        <v/>
      </c>
      <c r="M549" s="95" t="e">
        <f>$X$9</f>
        <v>#REF!</v>
      </c>
      <c r="N549" s="95" t="e">
        <f>$X$10</f>
        <v>#REF!</v>
      </c>
      <c r="O549" s="93" t="str">
        <f>IFERROR(TRUNC(J549*F549,2),"")</f>
        <v/>
      </c>
      <c r="P549" s="93" t="str">
        <f>IFERROR(TRUNC(K549*F549,2),"")</f>
        <v/>
      </c>
      <c r="Q549" s="94" t="str">
        <f>IFERROR(TRUNC((O549+P549),2),"")</f>
        <v/>
      </c>
      <c r="R549" s="96" t="str">
        <f>IFERROR((Q549/$Q$593),"")</f>
        <v/>
      </c>
      <c r="S549" s="12" t="str">
        <f t="shared" si="1005"/>
        <v>20.02.01.01</v>
      </c>
      <c r="X549" s="21"/>
      <c r="Y549" s="21"/>
      <c r="Z549" s="4"/>
      <c r="AA549" s="4"/>
      <c r="AB549" s="4"/>
      <c r="AC549" s="4"/>
      <c r="AD549" s="4"/>
      <c r="AE549" s="4"/>
      <c r="AF549" s="4"/>
      <c r="AG549" s="4"/>
      <c r="AH549" s="4"/>
      <c r="AI549" s="4"/>
      <c r="AJ549" s="4"/>
      <c r="AK549" s="4"/>
      <c r="AL549" s="4"/>
      <c r="AM549" s="4"/>
      <c r="AN549" s="4"/>
      <c r="AO549" s="4"/>
      <c r="AP549" s="4"/>
      <c r="AQ549" s="4"/>
      <c r="AR549" s="4"/>
      <c r="AS549" s="4"/>
      <c r="AT549" s="4"/>
      <c r="AU549" s="4"/>
      <c r="AV549" s="4"/>
      <c r="AW549" s="4"/>
      <c r="AX549" s="4"/>
      <c r="AY549" s="4"/>
      <c r="AZ549" s="4"/>
      <c r="BA549" s="4"/>
      <c r="BB549" s="4"/>
    </row>
    <row r="550" spans="1:54" ht="50.1">
      <c r="A550" s="159" t="s">
        <v>974</v>
      </c>
      <c r="B550" s="170" t="str">
        <f>IFERROR((VLOOKUP(D550,#REF!,7,0)),"")</f>
        <v/>
      </c>
      <c r="C550" s="170" t="str">
        <f>IFERROR((VLOOKUP(D550,#REF!,8,0)),"")</f>
        <v/>
      </c>
      <c r="D550" s="90" t="s">
        <v>975</v>
      </c>
      <c r="E550" s="91" t="s">
        <v>74</v>
      </c>
      <c r="F550" s="92">
        <f>F549/6</f>
        <v>15</v>
      </c>
      <c r="G550" s="93" t="str">
        <f>IFERROR((VLOOKUP(D550,#REF!,9,0)),"")</f>
        <v/>
      </c>
      <c r="H550" s="93" t="str">
        <f>IFERROR((VLOOKUP(D550,#REF!,10,0)),"")</f>
        <v/>
      </c>
      <c r="I550" s="94" t="str">
        <f>IFERROR(TRUNC((H550+G550),2),"")</f>
        <v/>
      </c>
      <c r="J550" s="93" t="str">
        <f>IFERROR(TRUNC(G550+G550*M550,2),"")</f>
        <v/>
      </c>
      <c r="K550" s="93" t="str">
        <f>IFERROR(TRUNC(H550*(1+N550),2),"")</f>
        <v/>
      </c>
      <c r="L550" s="94" t="str">
        <f>IFERROR(TRUNC((K550+J550),2),"")</f>
        <v/>
      </c>
      <c r="M550" s="95" t="e">
        <f>$X$9</f>
        <v>#REF!</v>
      </c>
      <c r="N550" s="95" t="e">
        <f>$X$10</f>
        <v>#REF!</v>
      </c>
      <c r="O550" s="93" t="str">
        <f>IFERROR(TRUNC(J550*F550,2),"")</f>
        <v/>
      </c>
      <c r="P550" s="93" t="str">
        <f>IFERROR(TRUNC(K550*F550,2),"")</f>
        <v/>
      </c>
      <c r="Q550" s="94" t="str">
        <f>IFERROR(TRUNC((O550+P550),2),"")</f>
        <v/>
      </c>
      <c r="R550" s="96" t="str">
        <f>IFERROR((Q550/$Q$593),"")</f>
        <v/>
      </c>
      <c r="S550" s="12" t="str">
        <f t="shared" si="1005"/>
        <v>20.02.01.02</v>
      </c>
      <c r="X550" s="21"/>
      <c r="Y550" s="21"/>
      <c r="Z550" s="4"/>
      <c r="AA550" s="4"/>
      <c r="AB550" s="4"/>
      <c r="AC550" s="4"/>
      <c r="AD550" s="4"/>
      <c r="AE550" s="4"/>
      <c r="AF550" s="4"/>
      <c r="AG550" s="4"/>
      <c r="AH550" s="4"/>
      <c r="AI550" s="4"/>
      <c r="AJ550" s="4"/>
      <c r="AK550" s="4"/>
      <c r="AL550" s="4"/>
      <c r="AM550" s="4"/>
      <c r="AN550" s="4"/>
      <c r="AO550" s="4"/>
      <c r="AP550" s="4"/>
      <c r="AQ550" s="4"/>
      <c r="AR550" s="4"/>
      <c r="AS550" s="4"/>
      <c r="AT550" s="4"/>
      <c r="AU550" s="4"/>
      <c r="AV550" s="4"/>
      <c r="AW550" s="4"/>
      <c r="AX550" s="4"/>
      <c r="AY550" s="4"/>
      <c r="AZ550" s="4"/>
      <c r="BA550" s="4"/>
      <c r="BB550" s="4"/>
    </row>
    <row r="551" spans="1:54" ht="50.1">
      <c r="A551" s="159" t="s">
        <v>976</v>
      </c>
      <c r="B551" s="170" t="str">
        <f>IFERROR((VLOOKUP(D551,#REF!,7,0)),"")</f>
        <v/>
      </c>
      <c r="C551" s="170" t="str">
        <f>IFERROR((VLOOKUP(D551,#REF!,8,0)),"")</f>
        <v/>
      </c>
      <c r="D551" s="90" t="s">
        <v>977</v>
      </c>
      <c r="E551" s="91" t="s">
        <v>74</v>
      </c>
      <c r="F551" s="92">
        <v>1</v>
      </c>
      <c r="G551" s="93" t="str">
        <f>IFERROR((VLOOKUP(D551,#REF!,9,0)),"")</f>
        <v/>
      </c>
      <c r="H551" s="93" t="str">
        <f>IFERROR((VLOOKUP(D551,#REF!,10,0)),"")</f>
        <v/>
      </c>
      <c r="I551" s="94" t="str">
        <f>IFERROR(TRUNC((H551+G551),2),"")</f>
        <v/>
      </c>
      <c r="J551" s="93" t="str">
        <f>IFERROR(TRUNC(G551+G551*M551,2),"")</f>
        <v/>
      </c>
      <c r="K551" s="93" t="str">
        <f>IFERROR(TRUNC(H551*(1+N551),2),"")</f>
        <v/>
      </c>
      <c r="L551" s="94" t="str">
        <f>IFERROR(TRUNC((K551+J551),2),"")</f>
        <v/>
      </c>
      <c r="M551" s="95" t="e">
        <f>$X$9</f>
        <v>#REF!</v>
      </c>
      <c r="N551" s="95" t="e">
        <f>$X$10</f>
        <v>#REF!</v>
      </c>
      <c r="O551" s="93" t="str">
        <f>IFERROR(TRUNC(J551*F551,2),"")</f>
        <v/>
      </c>
      <c r="P551" s="93" t="str">
        <f>IFERROR(TRUNC(K551*F551,2),"")</f>
        <v/>
      </c>
      <c r="Q551" s="94" t="str">
        <f>IFERROR(TRUNC((O551+P551),2),"")</f>
        <v/>
      </c>
      <c r="R551" s="96" t="str">
        <f>IFERROR((Q551/$Q$593),"")</f>
        <v/>
      </c>
      <c r="S551" s="12" t="str">
        <f t="shared" ref="S551:S555" si="1007">+A551</f>
        <v>20.02.01.03</v>
      </c>
      <c r="X551" s="21"/>
      <c r="Y551" s="21"/>
      <c r="Z551" s="4"/>
      <c r="AA551" s="4"/>
      <c r="AB551" s="4"/>
      <c r="AC551" s="4"/>
      <c r="AD551" s="4"/>
      <c r="AE551" s="4"/>
      <c r="AF551" s="4"/>
      <c r="AG551" s="4"/>
      <c r="AH551" s="4"/>
      <c r="AI551" s="4"/>
      <c r="AJ551" s="4"/>
      <c r="AK551" s="4"/>
      <c r="AL551" s="4"/>
      <c r="AM551" s="4"/>
      <c r="AN551" s="4"/>
      <c r="AO551" s="4"/>
      <c r="AP551" s="4"/>
      <c r="AQ551" s="4"/>
      <c r="AR551" s="4"/>
      <c r="AS551" s="4"/>
      <c r="AT551" s="4"/>
      <c r="AU551" s="4"/>
      <c r="AV551" s="4"/>
      <c r="AW551" s="4"/>
      <c r="AX551" s="4"/>
      <c r="AY551" s="4"/>
      <c r="AZ551" s="4"/>
      <c r="BA551" s="4"/>
      <c r="BB551" s="4"/>
    </row>
    <row r="552" spans="1:54" ht="12.95">
      <c r="A552" s="160" t="s">
        <v>978</v>
      </c>
      <c r="B552" s="169"/>
      <c r="C552" s="169"/>
      <c r="D552" s="144" t="s">
        <v>979</v>
      </c>
      <c r="E552" s="97"/>
      <c r="F552" s="98"/>
      <c r="G552" s="97"/>
      <c r="H552" s="97"/>
      <c r="I552" s="97"/>
      <c r="J552" s="97"/>
      <c r="K552" s="97"/>
      <c r="L552" s="97"/>
      <c r="M552" s="99"/>
      <c r="N552" s="99"/>
      <c r="O552" s="97"/>
      <c r="P552" s="97"/>
      <c r="Q552" s="97"/>
      <c r="R552" s="100"/>
      <c r="S552" s="12" t="str">
        <f t="shared" si="1007"/>
        <v>20.02.02</v>
      </c>
      <c r="X552" s="21"/>
      <c r="Y552" s="21"/>
      <c r="Z552" s="4"/>
      <c r="AA552" s="4"/>
      <c r="AB552" s="4"/>
      <c r="AC552" s="4"/>
      <c r="AD552" s="4"/>
      <c r="AE552" s="4"/>
      <c r="AF552" s="4"/>
      <c r="AG552" s="4"/>
      <c r="AH552" s="4"/>
      <c r="AI552" s="4"/>
      <c r="AJ552" s="4"/>
      <c r="AK552" s="4"/>
      <c r="AL552" s="4"/>
      <c r="AM552" s="4"/>
      <c r="AN552" s="4"/>
      <c r="AO552" s="4"/>
      <c r="AP552" s="4"/>
      <c r="AQ552" s="4"/>
      <c r="AR552" s="4"/>
      <c r="AS552" s="4"/>
      <c r="AT552" s="4"/>
      <c r="AU552" s="4"/>
      <c r="AV552" s="4"/>
      <c r="AW552" s="4"/>
      <c r="AX552" s="4"/>
      <c r="AY552" s="4"/>
      <c r="AZ552" s="4"/>
      <c r="BA552" s="4"/>
      <c r="BB552" s="4"/>
    </row>
    <row r="553" spans="1:54" ht="12.95">
      <c r="A553" s="159" t="s">
        <v>980</v>
      </c>
      <c r="B553" s="170" t="str">
        <f>IFERROR((VLOOKUP(D553,#REF!,7,0)),"")</f>
        <v/>
      </c>
      <c r="C553" s="170" t="str">
        <f>IFERROR((VLOOKUP(D553,#REF!,8,0)),"")</f>
        <v/>
      </c>
      <c r="D553" s="90" t="s">
        <v>981</v>
      </c>
      <c r="E553" s="91" t="s">
        <v>74</v>
      </c>
      <c r="F553" s="92">
        <v>1</v>
      </c>
      <c r="G553" s="93" t="str">
        <f>IFERROR((VLOOKUP(D553,#REF!,9,0)),"")</f>
        <v/>
      </c>
      <c r="H553" s="93" t="str">
        <f>IFERROR((VLOOKUP(D553,#REF!,10,0)),"")</f>
        <v/>
      </c>
      <c r="I553" s="94" t="str">
        <f>IFERROR(TRUNC((H553+G553),2),"")</f>
        <v/>
      </c>
      <c r="J553" s="93" t="str">
        <f>IFERROR(TRUNC(G553+G553*M553,2),"")</f>
        <v/>
      </c>
      <c r="K553" s="93" t="str">
        <f>IFERROR(TRUNC(H553*(1+N553),2),"")</f>
        <v/>
      </c>
      <c r="L553" s="94" t="str">
        <f>IFERROR(TRUNC((K553+J553),2),"")</f>
        <v/>
      </c>
      <c r="M553" s="95" t="e">
        <f>$X$9</f>
        <v>#REF!</v>
      </c>
      <c r="N553" s="95" t="e">
        <f>$X$10</f>
        <v>#REF!</v>
      </c>
      <c r="O553" s="93" t="str">
        <f>IFERROR(TRUNC(J553*F553,2),"")</f>
        <v/>
      </c>
      <c r="P553" s="93" t="str">
        <f>IFERROR(TRUNC(K553*F553,2),"")</f>
        <v/>
      </c>
      <c r="Q553" s="94" t="str">
        <f>IFERROR(TRUNC((O553+P553),2),"")</f>
        <v/>
      </c>
      <c r="R553" s="96" t="str">
        <f>IFERROR((Q553/$Q$593),"")</f>
        <v/>
      </c>
      <c r="S553" s="12" t="str">
        <f t="shared" si="1007"/>
        <v>20.02.02.01</v>
      </c>
      <c r="X553" s="21"/>
      <c r="Y553" s="21"/>
      <c r="Z553" s="4"/>
      <c r="AA553" s="4"/>
      <c r="AB553" s="4"/>
      <c r="AC553" s="4"/>
      <c r="AD553" s="4"/>
      <c r="AE553" s="4"/>
      <c r="AF553" s="4"/>
      <c r="AG553" s="4"/>
      <c r="AH553" s="4"/>
      <c r="AI553" s="4"/>
      <c r="AJ553" s="4"/>
      <c r="AK553" s="4"/>
      <c r="AL553" s="4"/>
      <c r="AM553" s="4"/>
      <c r="AN553" s="4"/>
      <c r="AO553" s="4"/>
      <c r="AP553" s="4"/>
      <c r="AQ553" s="4"/>
      <c r="AR553" s="4"/>
      <c r="AS553" s="4"/>
      <c r="AT553" s="4"/>
      <c r="AU553" s="4"/>
      <c r="AV553" s="4"/>
      <c r="AW553" s="4"/>
      <c r="AX553" s="4"/>
      <c r="AY553" s="4"/>
      <c r="AZ553" s="4"/>
      <c r="BA553" s="4"/>
      <c r="BB553" s="4"/>
    </row>
    <row r="554" spans="1:54" ht="62.45">
      <c r="A554" s="159" t="s">
        <v>982</v>
      </c>
      <c r="B554" s="170" t="str">
        <f>IFERROR((VLOOKUP(D554,#REF!,7,0)),"")</f>
        <v/>
      </c>
      <c r="C554" s="170" t="str">
        <f>IFERROR((VLOOKUP(D554,#REF!,8,0)),"")</f>
        <v/>
      </c>
      <c r="D554" s="90" t="s">
        <v>983</v>
      </c>
      <c r="E554" s="91" t="s">
        <v>74</v>
      </c>
      <c r="F554" s="92">
        <v>2</v>
      </c>
      <c r="G554" s="93" t="str">
        <f>IFERROR((VLOOKUP(D554,#REF!,9,0)),"")</f>
        <v/>
      </c>
      <c r="H554" s="93" t="str">
        <f>IFERROR((VLOOKUP(D554,#REF!,10,0)),"")</f>
        <v/>
      </c>
      <c r="I554" s="94" t="str">
        <f>IFERROR(TRUNC((H554+G554),2),"")</f>
        <v/>
      </c>
      <c r="J554" s="93" t="str">
        <f>IFERROR(TRUNC(G554+G554*M554,2),"")</f>
        <v/>
      </c>
      <c r="K554" s="93" t="str">
        <f>IFERROR(TRUNC(H554*(1+N554),2),"")</f>
        <v/>
      </c>
      <c r="L554" s="94" t="str">
        <f>IFERROR(TRUNC((K554+J554),2),"")</f>
        <v/>
      </c>
      <c r="M554" s="95" t="e">
        <f>$X$9</f>
        <v>#REF!</v>
      </c>
      <c r="N554" s="95" t="e">
        <f>$X$10</f>
        <v>#REF!</v>
      </c>
      <c r="O554" s="93" t="str">
        <f>IFERROR(TRUNC(J554*F554,2),"")</f>
        <v/>
      </c>
      <c r="P554" s="93" t="str">
        <f>IFERROR(TRUNC(K554*F554,2),"")</f>
        <v/>
      </c>
      <c r="Q554" s="94" t="str">
        <f>IFERROR(TRUNC((O554+P554),2),"")</f>
        <v/>
      </c>
      <c r="R554" s="96" t="str">
        <f>IFERROR((Q554/$Q$593),"")</f>
        <v/>
      </c>
      <c r="S554" s="12" t="str">
        <f t="shared" ref="S554" si="1008">+A554</f>
        <v>20.02.02.02</v>
      </c>
      <c r="X554" s="21"/>
      <c r="Y554" s="21"/>
      <c r="Z554" s="4"/>
      <c r="AA554" s="4"/>
      <c r="AB554" s="4"/>
      <c r="AC554" s="4"/>
      <c r="AD554" s="4"/>
      <c r="AE554" s="4"/>
      <c r="AF554" s="4"/>
      <c r="AG554" s="4"/>
      <c r="AH554" s="4"/>
      <c r="AI554" s="4"/>
      <c r="AJ554" s="4"/>
      <c r="AK554" s="4"/>
      <c r="AL554" s="4"/>
      <c r="AM554" s="4"/>
      <c r="AN554" s="4"/>
      <c r="AO554" s="4"/>
      <c r="AP554" s="4"/>
      <c r="AQ554" s="4"/>
      <c r="AR554" s="4"/>
      <c r="AS554" s="4"/>
      <c r="AT554" s="4"/>
      <c r="AU554" s="4"/>
      <c r="AV554" s="4"/>
      <c r="AW554" s="4"/>
      <c r="AX554" s="4"/>
      <c r="AY554" s="4"/>
      <c r="AZ554" s="4"/>
      <c r="BA554" s="4"/>
      <c r="BB554" s="4"/>
    </row>
    <row r="555" spans="1:54" ht="99.95">
      <c r="A555" s="159" t="s">
        <v>984</v>
      </c>
      <c r="B555" s="170" t="str">
        <f>IFERROR((VLOOKUP(D555,#REF!,7,0)),"")</f>
        <v/>
      </c>
      <c r="C555" s="170" t="str">
        <f>IFERROR((VLOOKUP(D555,#REF!,8,0)),"")</f>
        <v/>
      </c>
      <c r="D555" s="90" t="s">
        <v>985</v>
      </c>
      <c r="E555" s="91" t="s">
        <v>74</v>
      </c>
      <c r="F555" s="92">
        <v>2</v>
      </c>
      <c r="G555" s="93" t="str">
        <f>IFERROR((VLOOKUP(D555,#REF!,9,0)),"")</f>
        <v/>
      </c>
      <c r="H555" s="93" t="str">
        <f>IFERROR((VLOOKUP(D555,#REF!,10,0)),"")</f>
        <v/>
      </c>
      <c r="I555" s="94" t="str">
        <f>IFERROR(TRUNC((H555+G555),2),"")</f>
        <v/>
      </c>
      <c r="J555" s="93" t="str">
        <f>IFERROR(TRUNC(G555+G555*M555,2),"")</f>
        <v/>
      </c>
      <c r="K555" s="93" t="str">
        <f>IFERROR(TRUNC(H555*(1+N555),2),"")</f>
        <v/>
      </c>
      <c r="L555" s="94" t="str">
        <f>IFERROR(TRUNC((K555+J555),2),"")</f>
        <v/>
      </c>
      <c r="M555" s="95" t="e">
        <f>$X$9</f>
        <v>#REF!</v>
      </c>
      <c r="N555" s="95" t="e">
        <f>$X$10</f>
        <v>#REF!</v>
      </c>
      <c r="O555" s="93" t="str">
        <f>IFERROR(TRUNC(J555*F555,2),"")</f>
        <v/>
      </c>
      <c r="P555" s="93" t="str">
        <f>IFERROR(TRUNC(K555*F555,2),"")</f>
        <v/>
      </c>
      <c r="Q555" s="94" t="str">
        <f>IFERROR(TRUNC((O555+P555),2),"")</f>
        <v/>
      </c>
      <c r="R555" s="96" t="str">
        <f>IFERROR((Q555/$Q$593),"")</f>
        <v/>
      </c>
      <c r="S555" s="12" t="str">
        <f t="shared" si="1007"/>
        <v>20.02.02.03</v>
      </c>
      <c r="X555" s="21"/>
      <c r="Y555" s="21"/>
      <c r="Z555" s="4"/>
      <c r="AA555" s="4"/>
      <c r="AB555" s="4"/>
      <c r="AC555" s="4"/>
      <c r="AD555" s="4"/>
      <c r="AE555" s="4"/>
      <c r="AF555" s="4"/>
      <c r="AG555" s="4"/>
      <c r="AH555" s="4"/>
      <c r="AI555" s="4"/>
      <c r="AJ555" s="4"/>
      <c r="AK555" s="4"/>
      <c r="AL555" s="4"/>
      <c r="AM555" s="4"/>
      <c r="AN555" s="4"/>
      <c r="AO555" s="4"/>
      <c r="AP555" s="4"/>
      <c r="AQ555" s="4"/>
      <c r="AR555" s="4"/>
      <c r="AS555" s="4"/>
      <c r="AT555" s="4"/>
      <c r="AU555" s="4"/>
      <c r="AV555" s="4"/>
      <c r="AW555" s="4"/>
      <c r="AX555" s="4"/>
      <c r="AY555" s="4"/>
      <c r="AZ555" s="4"/>
      <c r="BA555" s="4"/>
      <c r="BB555" s="4"/>
    </row>
    <row r="556" spans="1:54" ht="12.95">
      <c r="A556" s="160" t="s">
        <v>986</v>
      </c>
      <c r="B556" s="169"/>
      <c r="C556" s="169"/>
      <c r="D556" s="144" t="s">
        <v>987</v>
      </c>
      <c r="E556" s="97"/>
      <c r="F556" s="98"/>
      <c r="G556" s="97"/>
      <c r="H556" s="97"/>
      <c r="I556" s="97"/>
      <c r="J556" s="97"/>
      <c r="K556" s="97"/>
      <c r="L556" s="97"/>
      <c r="M556" s="99"/>
      <c r="N556" s="99"/>
      <c r="O556" s="97"/>
      <c r="P556" s="97"/>
      <c r="Q556" s="97"/>
      <c r="R556" s="100"/>
      <c r="S556" s="12" t="str">
        <f t="shared" si="1005"/>
        <v>20.02.03</v>
      </c>
      <c r="X556" s="21"/>
      <c r="Y556" s="21"/>
      <c r="Z556" s="4"/>
      <c r="AA556" s="4"/>
      <c r="AB556" s="4"/>
      <c r="AC556" s="4"/>
      <c r="AD556" s="4"/>
      <c r="AE556" s="4"/>
      <c r="AF556" s="4"/>
      <c r="AG556" s="4"/>
      <c r="AH556" s="4"/>
      <c r="AI556" s="4"/>
      <c r="AJ556" s="4"/>
      <c r="AK556" s="4"/>
      <c r="AL556" s="4"/>
      <c r="AM556" s="4"/>
      <c r="AN556" s="4"/>
      <c r="AO556" s="4"/>
      <c r="AP556" s="4"/>
      <c r="AQ556" s="4"/>
      <c r="AR556" s="4"/>
      <c r="AS556" s="4"/>
      <c r="AT556" s="4"/>
      <c r="AU556" s="4"/>
      <c r="AV556" s="4"/>
      <c r="AW556" s="4"/>
      <c r="AX556" s="4"/>
      <c r="AY556" s="4"/>
      <c r="AZ556" s="4"/>
      <c r="BA556" s="4"/>
      <c r="BB556" s="4"/>
    </row>
    <row r="557" spans="1:54" ht="50.1">
      <c r="A557" s="159" t="s">
        <v>988</v>
      </c>
      <c r="B557" s="170" t="str">
        <f>IFERROR((VLOOKUP(D557,#REF!,7,0)),"")</f>
        <v/>
      </c>
      <c r="C557" s="170" t="str">
        <f>IFERROR((VLOOKUP(D557,#REF!,8,0)),"")</f>
        <v/>
      </c>
      <c r="D557" s="90" t="s">
        <v>989</v>
      </c>
      <c r="E557" s="91" t="s">
        <v>74</v>
      </c>
      <c r="F557" s="92">
        <v>1</v>
      </c>
      <c r="G557" s="93" t="str">
        <f>IFERROR((VLOOKUP(D557,#REF!,9,0)),"")</f>
        <v/>
      </c>
      <c r="H557" s="93" t="str">
        <f>IFERROR((VLOOKUP(D557,#REF!,10,0)),"")</f>
        <v/>
      </c>
      <c r="I557" s="94" t="str">
        <f>IFERROR(TRUNC((H557+G557),2),"")</f>
        <v/>
      </c>
      <c r="J557" s="93" t="str">
        <f>IFERROR(TRUNC(G557+G557*M557,2),"")</f>
        <v/>
      </c>
      <c r="K557" s="93" t="str">
        <f>IFERROR(TRUNC(H557*(1+N557),2),"")</f>
        <v/>
      </c>
      <c r="L557" s="94" t="str">
        <f>IFERROR(TRUNC((K557+J557),2),"")</f>
        <v/>
      </c>
      <c r="M557" s="95" t="e">
        <f>$X$9</f>
        <v>#REF!</v>
      </c>
      <c r="N557" s="95" t="e">
        <f>$X$10</f>
        <v>#REF!</v>
      </c>
      <c r="O557" s="93" t="str">
        <f>IFERROR(TRUNC(J557*F557,2),"")</f>
        <v/>
      </c>
      <c r="P557" s="93" t="str">
        <f>IFERROR(TRUNC(K557*F557,2),"")</f>
        <v/>
      </c>
      <c r="Q557" s="94" t="str">
        <f>IFERROR(TRUNC((O557+P557),2),"")</f>
        <v/>
      </c>
      <c r="R557" s="96" t="str">
        <f>IFERROR((Q557/$Q$593),"")</f>
        <v/>
      </c>
      <c r="S557" s="12" t="str">
        <f>+A557</f>
        <v>20.02.03.01</v>
      </c>
      <c r="X557" s="21"/>
      <c r="Y557" s="21"/>
      <c r="Z557" s="4"/>
      <c r="AA557" s="4"/>
      <c r="AB557" s="4"/>
      <c r="AC557" s="4"/>
      <c r="AD557" s="4"/>
      <c r="AE557" s="4"/>
      <c r="AF557" s="4"/>
      <c r="AG557" s="4"/>
      <c r="AH557" s="4"/>
      <c r="AI557" s="4"/>
      <c r="AJ557" s="4"/>
      <c r="AK557" s="4"/>
      <c r="AL557" s="4"/>
      <c r="AM557" s="4"/>
      <c r="AN557" s="4"/>
      <c r="AO557" s="4"/>
      <c r="AP557" s="4"/>
      <c r="AQ557" s="4"/>
      <c r="AR557" s="4"/>
      <c r="AS557" s="4"/>
      <c r="AT557" s="4"/>
      <c r="AU557" s="4"/>
      <c r="AV557" s="4"/>
      <c r="AW557" s="4"/>
      <c r="AX557" s="4"/>
      <c r="AY557" s="4"/>
      <c r="AZ557" s="4"/>
      <c r="BA557" s="4"/>
      <c r="BB557" s="4"/>
    </row>
    <row r="558" spans="1:54" ht="12.95">
      <c r="A558" s="158" t="s">
        <v>990</v>
      </c>
      <c r="B558" s="169"/>
      <c r="C558" s="169"/>
      <c r="D558" s="97" t="s">
        <v>991</v>
      </c>
      <c r="E558" s="97"/>
      <c r="F558" s="98"/>
      <c r="G558" s="97"/>
      <c r="H558" s="97"/>
      <c r="I558" s="97"/>
      <c r="J558" s="97"/>
      <c r="K558" s="97"/>
      <c r="L558" s="97"/>
      <c r="M558" s="99"/>
      <c r="N558" s="99"/>
      <c r="O558" s="97"/>
      <c r="P558" s="97"/>
      <c r="Q558" s="97"/>
      <c r="R558" s="100"/>
      <c r="S558" s="12" t="str">
        <f t="shared" ref="S558:S566" si="1009">+A558</f>
        <v>20.03</v>
      </c>
      <c r="X558" s="21"/>
      <c r="Y558" s="21"/>
      <c r="Z558" s="4"/>
      <c r="AA558" s="4"/>
      <c r="AB558" s="4"/>
      <c r="AC558" s="4"/>
      <c r="AD558" s="4"/>
      <c r="AE558" s="4"/>
      <c r="AF558" s="4"/>
      <c r="AG558" s="4"/>
      <c r="AH558" s="4"/>
      <c r="AI558" s="4"/>
      <c r="AJ558" s="4"/>
      <c r="AK558" s="4"/>
      <c r="AL558" s="4"/>
      <c r="AM558" s="4"/>
      <c r="AN558" s="4"/>
      <c r="AO558" s="4"/>
      <c r="AP558" s="4"/>
      <c r="AQ558" s="4"/>
      <c r="AR558" s="4"/>
      <c r="AS558" s="4"/>
      <c r="AT558" s="4"/>
      <c r="AU558" s="4"/>
      <c r="AV558" s="4"/>
      <c r="AW558" s="4"/>
      <c r="AX558" s="4"/>
      <c r="AY558" s="4"/>
      <c r="AZ558" s="4"/>
      <c r="BA558" s="4"/>
      <c r="BB558" s="4"/>
    </row>
    <row r="559" spans="1:54" ht="12.95">
      <c r="A559" s="160" t="s">
        <v>992</v>
      </c>
      <c r="B559" s="169"/>
      <c r="C559" s="169"/>
      <c r="D559" s="144" t="s">
        <v>993</v>
      </c>
      <c r="E559" s="97"/>
      <c r="F559" s="98"/>
      <c r="G559" s="97"/>
      <c r="H559" s="97"/>
      <c r="I559" s="97"/>
      <c r="J559" s="97"/>
      <c r="K559" s="97"/>
      <c r="L559" s="97"/>
      <c r="M559" s="99"/>
      <c r="N559" s="99"/>
      <c r="O559" s="97"/>
      <c r="P559" s="97"/>
      <c r="Q559" s="97"/>
      <c r="R559" s="100"/>
      <c r="S559" s="12" t="str">
        <f t="shared" si="1009"/>
        <v>20.03.01</v>
      </c>
      <c r="X559" s="21"/>
      <c r="Y559" s="21"/>
      <c r="Z559" s="4"/>
      <c r="AA559" s="4"/>
      <c r="AB559" s="4"/>
      <c r="AC559" s="4"/>
      <c r="AD559" s="4"/>
      <c r="AE559" s="4"/>
      <c r="AF559" s="4"/>
      <c r="AG559" s="4"/>
      <c r="AH559" s="4"/>
      <c r="AI559" s="4"/>
      <c r="AJ559" s="4"/>
      <c r="AK559" s="4"/>
      <c r="AL559" s="4"/>
      <c r="AM559" s="4"/>
      <c r="AN559" s="4"/>
      <c r="AO559" s="4"/>
      <c r="AP559" s="4"/>
      <c r="AQ559" s="4"/>
      <c r="AR559" s="4"/>
      <c r="AS559" s="4"/>
      <c r="AT559" s="4"/>
      <c r="AU559" s="4"/>
      <c r="AV559" s="4"/>
      <c r="AW559" s="4"/>
      <c r="AX559" s="4"/>
      <c r="AY559" s="4"/>
      <c r="AZ559" s="4"/>
      <c r="BA559" s="4"/>
      <c r="BB559" s="4"/>
    </row>
    <row r="560" spans="1:54" ht="75">
      <c r="A560" s="159" t="s">
        <v>994</v>
      </c>
      <c r="B560" s="170" t="str">
        <f>IFERROR((VLOOKUP(D560,#REF!,7,0)),"")</f>
        <v/>
      </c>
      <c r="C560" s="170" t="str">
        <f>IFERROR((VLOOKUP(D560,#REF!,8,0)),"")</f>
        <v/>
      </c>
      <c r="D560" s="90" t="s">
        <v>995</v>
      </c>
      <c r="E560" s="91" t="s">
        <v>157</v>
      </c>
      <c r="F560" s="92">
        <v>1</v>
      </c>
      <c r="G560" s="93" t="str">
        <f>IFERROR((VLOOKUP(D560,#REF!,9,0)),"")</f>
        <v/>
      </c>
      <c r="H560" s="93" t="str">
        <f>IFERROR((VLOOKUP(D560,#REF!,10,0)),"")</f>
        <v/>
      </c>
      <c r="I560" s="94" t="str">
        <f>IFERROR(TRUNC((H560+G560),2),"")</f>
        <v/>
      </c>
      <c r="J560" s="93" t="str">
        <f>IFERROR(TRUNC(G560+G560*M560,2),"")</f>
        <v/>
      </c>
      <c r="K560" s="93" t="str">
        <f>IFERROR(TRUNC(H560*(1+N560),2),"")</f>
        <v/>
      </c>
      <c r="L560" s="94" t="str">
        <f>IFERROR(TRUNC((K560+J560),2),"")</f>
        <v/>
      </c>
      <c r="M560" s="95" t="e">
        <f>$X$9</f>
        <v>#REF!</v>
      </c>
      <c r="N560" s="95" t="e">
        <f>$X$10</f>
        <v>#REF!</v>
      </c>
      <c r="O560" s="93" t="str">
        <f>IFERROR(TRUNC(J560*F560,2),"")</f>
        <v/>
      </c>
      <c r="P560" s="93" t="str">
        <f>IFERROR(TRUNC(K560*F560,2),"")</f>
        <v/>
      </c>
      <c r="Q560" s="94" t="str">
        <f>IFERROR(TRUNC((O560+P560),2),"")</f>
        <v/>
      </c>
      <c r="R560" s="96" t="str">
        <f>IFERROR((Q560/$Q$593),"")</f>
        <v/>
      </c>
      <c r="S560" s="12" t="str">
        <f t="shared" ref="S560" si="1010">+A560</f>
        <v>20.03.01.01</v>
      </c>
      <c r="X560" s="21"/>
      <c r="Y560" s="21"/>
      <c r="Z560" s="4"/>
      <c r="AA560" s="4"/>
      <c r="AB560" s="4"/>
      <c r="AC560" s="4"/>
      <c r="AD560" s="4"/>
      <c r="AE560" s="4"/>
      <c r="AF560" s="4"/>
      <c r="AG560" s="4"/>
      <c r="AH560" s="4"/>
      <c r="AI560" s="4"/>
      <c r="AJ560" s="4"/>
      <c r="AK560" s="4"/>
      <c r="AL560" s="4"/>
      <c r="AM560" s="4"/>
      <c r="AN560" s="4"/>
      <c r="AO560" s="4"/>
      <c r="AP560" s="4"/>
      <c r="AQ560" s="4"/>
      <c r="AR560" s="4"/>
      <c r="AS560" s="4"/>
      <c r="AT560" s="4"/>
      <c r="AU560" s="4"/>
      <c r="AV560" s="4"/>
      <c r="AW560" s="4"/>
      <c r="AX560" s="4"/>
      <c r="AY560" s="4"/>
      <c r="AZ560" s="4"/>
      <c r="BA560" s="4"/>
      <c r="BB560" s="4"/>
    </row>
    <row r="561" spans="1:54" ht="75">
      <c r="A561" s="159" t="s">
        <v>996</v>
      </c>
      <c r="B561" s="170" t="str">
        <f>IFERROR((VLOOKUP(D561,#REF!,7,0)),"")</f>
        <v/>
      </c>
      <c r="C561" s="170" t="str">
        <f>IFERROR((VLOOKUP(D561,#REF!,8,0)),"")</f>
        <v/>
      </c>
      <c r="D561" s="90" t="s">
        <v>997</v>
      </c>
      <c r="E561" s="91" t="s">
        <v>157</v>
      </c>
      <c r="F561" s="92">
        <v>68.13</v>
      </c>
      <c r="G561" s="93" t="str">
        <f>IFERROR((VLOOKUP(D561,#REF!,9,0)),"")</f>
        <v/>
      </c>
      <c r="H561" s="93" t="str">
        <f>IFERROR((VLOOKUP(D561,#REF!,10,0)),"")</f>
        <v/>
      </c>
      <c r="I561" s="94" t="str">
        <f>IFERROR(TRUNC((H561+G561),2),"")</f>
        <v/>
      </c>
      <c r="J561" s="93" t="str">
        <f>IFERROR(TRUNC(G561+G561*M561,2),"")</f>
        <v/>
      </c>
      <c r="K561" s="93" t="str">
        <f>IFERROR(TRUNC(H561*(1+N561),2),"")</f>
        <v/>
      </c>
      <c r="L561" s="94" t="str">
        <f>IFERROR(TRUNC((K561+J561),2),"")</f>
        <v/>
      </c>
      <c r="M561" s="95" t="e">
        <f>$X$9</f>
        <v>#REF!</v>
      </c>
      <c r="N561" s="95" t="e">
        <f>$X$10</f>
        <v>#REF!</v>
      </c>
      <c r="O561" s="93" t="str">
        <f>IFERROR(TRUNC(J561*F561,2),"")</f>
        <v/>
      </c>
      <c r="P561" s="93" t="str">
        <f>IFERROR(TRUNC(K561*F561,2),"")</f>
        <v/>
      </c>
      <c r="Q561" s="94" t="str">
        <f>IFERROR(TRUNC((O561+P561),2),"")</f>
        <v/>
      </c>
      <c r="R561" s="96" t="str">
        <f>IFERROR((Q561/$Q$593),"")</f>
        <v/>
      </c>
      <c r="S561" s="12" t="str">
        <f t="shared" si="1009"/>
        <v>20.03.01.02</v>
      </c>
      <c r="X561" s="21"/>
      <c r="Y561" s="21"/>
      <c r="Z561" s="4"/>
      <c r="AA561" s="4"/>
      <c r="AB561" s="4"/>
      <c r="AC561" s="4"/>
      <c r="AD561" s="4"/>
      <c r="AE561" s="4"/>
      <c r="AF561" s="4"/>
      <c r="AG561" s="4"/>
      <c r="AH561" s="4"/>
      <c r="AI561" s="4"/>
      <c r="AJ561" s="4"/>
      <c r="AK561" s="4"/>
      <c r="AL561" s="4"/>
      <c r="AM561" s="4"/>
      <c r="AN561" s="4"/>
      <c r="AO561" s="4"/>
      <c r="AP561" s="4"/>
      <c r="AQ561" s="4"/>
      <c r="AR561" s="4"/>
      <c r="AS561" s="4"/>
      <c r="AT561" s="4"/>
      <c r="AU561" s="4"/>
      <c r="AV561" s="4"/>
      <c r="AW561" s="4"/>
      <c r="AX561" s="4"/>
      <c r="AY561" s="4"/>
      <c r="AZ561" s="4"/>
      <c r="BA561" s="4"/>
      <c r="BB561" s="4"/>
    </row>
    <row r="562" spans="1:54" ht="12.95">
      <c r="A562" s="160" t="s">
        <v>998</v>
      </c>
      <c r="B562" s="169"/>
      <c r="C562" s="169"/>
      <c r="D562" s="144" t="s">
        <v>999</v>
      </c>
      <c r="E562" s="97"/>
      <c r="F562" s="98"/>
      <c r="G562" s="97"/>
      <c r="H562" s="97"/>
      <c r="I562" s="97"/>
      <c r="J562" s="97"/>
      <c r="K562" s="97"/>
      <c r="L562" s="97"/>
      <c r="M562" s="99"/>
      <c r="N562" s="99"/>
      <c r="O562" s="97"/>
      <c r="P562" s="97"/>
      <c r="Q562" s="97"/>
      <c r="R562" s="100"/>
      <c r="S562" s="12" t="str">
        <f t="shared" ref="S562" si="1011">+A562</f>
        <v>20.03.02</v>
      </c>
      <c r="X562" s="21"/>
      <c r="Y562" s="21"/>
      <c r="Z562" s="4"/>
      <c r="AA562" s="4"/>
      <c r="AB562" s="4"/>
      <c r="AC562" s="4"/>
      <c r="AD562" s="4"/>
      <c r="AE562" s="4"/>
      <c r="AF562" s="4"/>
      <c r="AG562" s="4"/>
      <c r="AH562" s="4"/>
      <c r="AI562" s="4"/>
      <c r="AJ562" s="4"/>
      <c r="AK562" s="4"/>
      <c r="AL562" s="4"/>
      <c r="AM562" s="4"/>
      <c r="AN562" s="4"/>
      <c r="AO562" s="4"/>
      <c r="AP562" s="4"/>
      <c r="AQ562" s="4"/>
      <c r="AR562" s="4"/>
      <c r="AS562" s="4"/>
      <c r="AT562" s="4"/>
      <c r="AU562" s="4"/>
      <c r="AV562" s="4"/>
      <c r="AW562" s="4"/>
      <c r="AX562" s="4"/>
      <c r="AY562" s="4"/>
      <c r="AZ562" s="4"/>
      <c r="BA562" s="4"/>
      <c r="BB562" s="4"/>
    </row>
    <row r="563" spans="1:54" ht="62.45">
      <c r="A563" s="159" t="s">
        <v>1000</v>
      </c>
      <c r="B563" s="170" t="str">
        <f>IFERROR((VLOOKUP(D563,#REF!,7,0)),"")</f>
        <v/>
      </c>
      <c r="C563" s="170" t="str">
        <f>IFERROR((VLOOKUP(D563,#REF!,8,0)),"")</f>
        <v/>
      </c>
      <c r="D563" s="90" t="s">
        <v>1001</v>
      </c>
      <c r="E563" s="91" t="s">
        <v>74</v>
      </c>
      <c r="F563" s="92">
        <v>34</v>
      </c>
      <c r="G563" s="93" t="str">
        <f>IFERROR((VLOOKUP(D563,#REF!,9,0)),"")</f>
        <v/>
      </c>
      <c r="H563" s="93" t="str">
        <f>IFERROR((VLOOKUP(D563,#REF!,10,0)),"")</f>
        <v/>
      </c>
      <c r="I563" s="94" t="str">
        <f t="shared" ref="I563:I566" si="1012">IFERROR(TRUNC((H563+G563),2),"")</f>
        <v/>
      </c>
      <c r="J563" s="93" t="str">
        <f t="shared" ref="J563:J566" si="1013">IFERROR(TRUNC(G563+G563*M563,2),"")</f>
        <v/>
      </c>
      <c r="K563" s="93" t="str">
        <f t="shared" ref="K563:K566" si="1014">IFERROR(TRUNC(H563*(1+N563),2),"")</f>
        <v/>
      </c>
      <c r="L563" s="94" t="str">
        <f t="shared" ref="L563:L566" si="1015">IFERROR(TRUNC((K563+J563),2),"")</f>
        <v/>
      </c>
      <c r="M563" s="95" t="e">
        <f t="shared" ref="M563:M566" si="1016">$X$9</f>
        <v>#REF!</v>
      </c>
      <c r="N563" s="95" t="e">
        <f t="shared" ref="N563:N566" si="1017">$X$10</f>
        <v>#REF!</v>
      </c>
      <c r="O563" s="93" t="str">
        <f t="shared" ref="O563:O566" si="1018">IFERROR(TRUNC(J563*F563,2),"")</f>
        <v/>
      </c>
      <c r="P563" s="93" t="str">
        <f t="shared" ref="P563:P566" si="1019">IFERROR(TRUNC(K563*F563,2),"")</f>
        <v/>
      </c>
      <c r="Q563" s="94" t="str">
        <f t="shared" ref="Q563:Q566" si="1020">IFERROR(TRUNC((O563+P563),2),"")</f>
        <v/>
      </c>
      <c r="R563" s="96" t="str">
        <f>IFERROR((Q563/$Q$593),"")</f>
        <v/>
      </c>
      <c r="S563" s="12" t="str">
        <f t="shared" si="1009"/>
        <v>20.03.02.01</v>
      </c>
      <c r="X563" s="21"/>
      <c r="Y563" s="21"/>
      <c r="Z563" s="4"/>
      <c r="AA563" s="4"/>
      <c r="AB563" s="4"/>
      <c r="AC563" s="4"/>
      <c r="AD563" s="4"/>
      <c r="AE563" s="4"/>
      <c r="AF563" s="4"/>
      <c r="AG563" s="4"/>
      <c r="AH563" s="4"/>
      <c r="AI563" s="4"/>
      <c r="AJ563" s="4"/>
      <c r="AK563" s="4"/>
      <c r="AL563" s="4"/>
      <c r="AM563" s="4"/>
      <c r="AN563" s="4"/>
      <c r="AO563" s="4"/>
      <c r="AP563" s="4"/>
      <c r="AQ563" s="4"/>
      <c r="AR563" s="4"/>
      <c r="AS563" s="4"/>
      <c r="AT563" s="4"/>
      <c r="AU563" s="4"/>
      <c r="AV563" s="4"/>
      <c r="AW563" s="4"/>
      <c r="AX563" s="4"/>
      <c r="AY563" s="4"/>
      <c r="AZ563" s="4"/>
      <c r="BA563" s="4"/>
      <c r="BB563" s="4"/>
    </row>
    <row r="564" spans="1:54" ht="12.95">
      <c r="A564" s="160" t="s">
        <v>1002</v>
      </c>
      <c r="B564" s="169"/>
      <c r="C564" s="169"/>
      <c r="D564" s="144" t="s">
        <v>1003</v>
      </c>
      <c r="E564" s="97"/>
      <c r="F564" s="98"/>
      <c r="G564" s="97"/>
      <c r="H564" s="97"/>
      <c r="I564" s="97"/>
      <c r="J564" s="97"/>
      <c r="K564" s="97"/>
      <c r="L564" s="97"/>
      <c r="M564" s="99"/>
      <c r="N564" s="99"/>
      <c r="O564" s="97"/>
      <c r="P564" s="97"/>
      <c r="Q564" s="97"/>
      <c r="R564" s="100"/>
      <c r="S564" s="12" t="str">
        <f t="shared" si="1009"/>
        <v>20.03.03</v>
      </c>
      <c r="X564" s="21"/>
      <c r="Y564" s="21"/>
      <c r="Z564" s="4"/>
      <c r="AA564" s="4"/>
      <c r="AB564" s="4"/>
      <c r="AC564" s="4"/>
      <c r="AD564" s="4"/>
      <c r="AE564" s="4"/>
      <c r="AF564" s="4"/>
      <c r="AG564" s="4"/>
      <c r="AH564" s="4"/>
      <c r="AI564" s="4"/>
      <c r="AJ564" s="4"/>
      <c r="AK564" s="4"/>
      <c r="AL564" s="4"/>
      <c r="AM564" s="4"/>
      <c r="AN564" s="4"/>
      <c r="AO564" s="4"/>
      <c r="AP564" s="4"/>
      <c r="AQ564" s="4"/>
      <c r="AR564" s="4"/>
      <c r="AS564" s="4"/>
      <c r="AT564" s="4"/>
      <c r="AU564" s="4"/>
      <c r="AV564" s="4"/>
      <c r="AW564" s="4"/>
      <c r="AX564" s="4"/>
      <c r="AY564" s="4"/>
      <c r="AZ564" s="4"/>
      <c r="BA564" s="4"/>
      <c r="BB564" s="4"/>
    </row>
    <row r="565" spans="1:54" ht="62.45">
      <c r="A565" s="159" t="s">
        <v>1004</v>
      </c>
      <c r="B565" s="170" t="str">
        <f>IFERROR((VLOOKUP(D565,#REF!,7,0)),"")</f>
        <v/>
      </c>
      <c r="C565" s="170" t="str">
        <f>IFERROR((VLOOKUP(D565,#REF!,8,0)),"")</f>
        <v/>
      </c>
      <c r="D565" s="90" t="s">
        <v>1005</v>
      </c>
      <c r="E565" s="91" t="s">
        <v>74</v>
      </c>
      <c r="F565" s="92">
        <v>28</v>
      </c>
      <c r="G565" s="93" t="str">
        <f>IFERROR((VLOOKUP(D565,#REF!,9,0)),"")</f>
        <v/>
      </c>
      <c r="H565" s="93" t="str">
        <f>IFERROR((VLOOKUP(D565,#REF!,10,0)),"")</f>
        <v/>
      </c>
      <c r="I565" s="94" t="str">
        <f t="shared" si="1012"/>
        <v/>
      </c>
      <c r="J565" s="93" t="str">
        <f t="shared" si="1013"/>
        <v/>
      </c>
      <c r="K565" s="93" t="str">
        <f t="shared" si="1014"/>
        <v/>
      </c>
      <c r="L565" s="94" t="str">
        <f t="shared" si="1015"/>
        <v/>
      </c>
      <c r="M565" s="95" t="e">
        <f t="shared" si="1016"/>
        <v>#REF!</v>
      </c>
      <c r="N565" s="95" t="e">
        <f t="shared" si="1017"/>
        <v>#REF!</v>
      </c>
      <c r="O565" s="93" t="str">
        <f t="shared" si="1018"/>
        <v/>
      </c>
      <c r="P565" s="93" t="str">
        <f t="shared" si="1019"/>
        <v/>
      </c>
      <c r="Q565" s="94" t="str">
        <f t="shared" si="1020"/>
        <v/>
      </c>
      <c r="R565" s="96" t="str">
        <f>IFERROR((Q565/$Q$593),"")</f>
        <v/>
      </c>
      <c r="S565" s="12" t="str">
        <f t="shared" si="1009"/>
        <v>20.03.03.01</v>
      </c>
      <c r="X565" s="21"/>
      <c r="Y565" s="21"/>
      <c r="Z565" s="4"/>
      <c r="AA565" s="4"/>
      <c r="AB565" s="4"/>
      <c r="AC565" s="4"/>
      <c r="AD565" s="4"/>
      <c r="AE565" s="4"/>
      <c r="AF565" s="4"/>
      <c r="AG565" s="4"/>
      <c r="AH565" s="4"/>
      <c r="AI565" s="4"/>
      <c r="AJ565" s="4"/>
      <c r="AK565" s="4"/>
      <c r="AL565" s="4"/>
      <c r="AM565" s="4"/>
      <c r="AN565" s="4"/>
      <c r="AO565" s="4"/>
      <c r="AP565" s="4"/>
      <c r="AQ565" s="4"/>
      <c r="AR565" s="4"/>
      <c r="AS565" s="4"/>
      <c r="AT565" s="4"/>
      <c r="AU565" s="4"/>
      <c r="AV565" s="4"/>
      <c r="AW565" s="4"/>
      <c r="AX565" s="4"/>
      <c r="AY565" s="4"/>
      <c r="AZ565" s="4"/>
      <c r="BA565" s="4"/>
      <c r="BB565" s="4"/>
    </row>
    <row r="566" spans="1:54" ht="62.45">
      <c r="A566" s="159" t="s">
        <v>1006</v>
      </c>
      <c r="B566" s="170" t="str">
        <f>IFERROR((VLOOKUP(D566,#REF!,7,0)),"")</f>
        <v/>
      </c>
      <c r="C566" s="170" t="str">
        <f>IFERROR((VLOOKUP(D566,#REF!,8,0)),"")</f>
        <v/>
      </c>
      <c r="D566" s="90" t="s">
        <v>1007</v>
      </c>
      <c r="E566" s="91" t="s">
        <v>74</v>
      </c>
      <c r="F566" s="92">
        <v>4</v>
      </c>
      <c r="G566" s="93" t="str">
        <f>IFERROR((VLOOKUP(D566,#REF!,9,0)),"")</f>
        <v/>
      </c>
      <c r="H566" s="93" t="str">
        <f>IFERROR((VLOOKUP(D566,#REF!,10,0)),"")</f>
        <v/>
      </c>
      <c r="I566" s="94" t="str">
        <f t="shared" si="1012"/>
        <v/>
      </c>
      <c r="J566" s="93" t="str">
        <f t="shared" si="1013"/>
        <v/>
      </c>
      <c r="K566" s="93" t="str">
        <f t="shared" si="1014"/>
        <v/>
      </c>
      <c r="L566" s="94" t="str">
        <f t="shared" si="1015"/>
        <v/>
      </c>
      <c r="M566" s="95" t="e">
        <f t="shared" si="1016"/>
        <v>#REF!</v>
      </c>
      <c r="N566" s="95" t="e">
        <f t="shared" si="1017"/>
        <v>#REF!</v>
      </c>
      <c r="O566" s="93" t="str">
        <f t="shared" si="1018"/>
        <v/>
      </c>
      <c r="P566" s="93" t="str">
        <f t="shared" si="1019"/>
        <v/>
      </c>
      <c r="Q566" s="94" t="str">
        <f t="shared" si="1020"/>
        <v/>
      </c>
      <c r="R566" s="96" t="str">
        <f>IFERROR((Q566/$Q$593),"")</f>
        <v/>
      </c>
      <c r="S566" s="12" t="str">
        <f t="shared" si="1009"/>
        <v>20.03.03.02</v>
      </c>
      <c r="X566" s="21"/>
      <c r="Y566" s="21"/>
      <c r="Z566" s="4"/>
      <c r="AA566" s="4"/>
      <c r="AB566" s="4"/>
      <c r="AC566" s="4"/>
      <c r="AD566" s="4"/>
      <c r="AE566" s="4"/>
      <c r="AF566" s="4"/>
      <c r="AG566" s="4"/>
      <c r="AH566" s="4"/>
      <c r="AI566" s="4"/>
      <c r="AJ566" s="4"/>
      <c r="AK566" s="4"/>
      <c r="AL566" s="4"/>
      <c r="AM566" s="4"/>
      <c r="AN566" s="4"/>
      <c r="AO566" s="4"/>
      <c r="AP566" s="4"/>
      <c r="AQ566" s="4"/>
      <c r="AR566" s="4"/>
      <c r="AS566" s="4"/>
      <c r="AT566" s="4"/>
      <c r="AU566" s="4"/>
      <c r="AV566" s="4"/>
      <c r="AW566" s="4"/>
      <c r="AX566" s="4"/>
      <c r="AY566" s="4"/>
      <c r="AZ566" s="4"/>
      <c r="BA566" s="4"/>
      <c r="BB566" s="4"/>
    </row>
    <row r="567" spans="1:54" ht="12.95">
      <c r="A567" s="160" t="s">
        <v>1008</v>
      </c>
      <c r="B567" s="169"/>
      <c r="C567" s="169"/>
      <c r="D567" s="144" t="s">
        <v>1009</v>
      </c>
      <c r="E567" s="97"/>
      <c r="F567" s="98"/>
      <c r="G567" s="97"/>
      <c r="H567" s="97"/>
      <c r="I567" s="97"/>
      <c r="J567" s="97"/>
      <c r="K567" s="97"/>
      <c r="L567" s="97"/>
      <c r="M567" s="99"/>
      <c r="N567" s="99"/>
      <c r="O567" s="97"/>
      <c r="P567" s="97"/>
      <c r="Q567" s="97"/>
      <c r="R567" s="100"/>
      <c r="S567" s="12" t="str">
        <f t="shared" ref="S567" si="1021">+A567</f>
        <v>20.03.04</v>
      </c>
      <c r="X567" s="21"/>
      <c r="Y567" s="21"/>
      <c r="Z567" s="4"/>
      <c r="AA567" s="4"/>
      <c r="AB567" s="4"/>
      <c r="AC567" s="4"/>
      <c r="AD567" s="4"/>
      <c r="AE567" s="4"/>
      <c r="AF567" s="4"/>
      <c r="AG567" s="4"/>
      <c r="AH567" s="4"/>
      <c r="AI567" s="4"/>
      <c r="AJ567" s="4"/>
      <c r="AK567" s="4"/>
      <c r="AL567" s="4"/>
      <c r="AM567" s="4"/>
      <c r="AN567" s="4"/>
      <c r="AO567" s="4"/>
      <c r="AP567" s="4"/>
      <c r="AQ567" s="4"/>
      <c r="AR567" s="4"/>
      <c r="AS567" s="4"/>
      <c r="AT567" s="4"/>
      <c r="AU567" s="4"/>
      <c r="AV567" s="4"/>
      <c r="AW567" s="4"/>
      <c r="AX567" s="4"/>
      <c r="AY567" s="4"/>
      <c r="AZ567" s="4"/>
      <c r="BA567" s="4"/>
      <c r="BB567" s="4"/>
    </row>
    <row r="568" spans="1:54" ht="62.45">
      <c r="A568" s="159" t="s">
        <v>1010</v>
      </c>
      <c r="B568" s="170" t="str">
        <f>IFERROR((VLOOKUP(D568,#REF!,7,0)),"")</f>
        <v/>
      </c>
      <c r="C568" s="170" t="str">
        <f>IFERROR((VLOOKUP(D568,#REF!,8,0)),"")</f>
        <v/>
      </c>
      <c r="D568" s="90" t="s">
        <v>1011</v>
      </c>
      <c r="E568" s="91" t="s">
        <v>74</v>
      </c>
      <c r="F568" s="92">
        <v>2</v>
      </c>
      <c r="G568" s="93" t="str">
        <f>IFERROR((VLOOKUP(D568,#REF!,9,0)),"")</f>
        <v/>
      </c>
      <c r="H568" s="93" t="str">
        <f>IFERROR((VLOOKUP(D568,#REF!,10,0)),"")</f>
        <v/>
      </c>
      <c r="I568" s="94" t="str">
        <f t="shared" ref="I568:I572" si="1022">IFERROR(TRUNC((H568+G568),2),"")</f>
        <v/>
      </c>
      <c r="J568" s="93" t="str">
        <f t="shared" ref="J568:J572" si="1023">IFERROR(TRUNC(G568+G568*M568,2),"")</f>
        <v/>
      </c>
      <c r="K568" s="93" t="str">
        <f t="shared" ref="K568:K572" si="1024">IFERROR(TRUNC(H568*(1+N568),2),"")</f>
        <v/>
      </c>
      <c r="L568" s="94" t="str">
        <f t="shared" ref="L568:L572" si="1025">IFERROR(TRUNC((K568+J568),2),"")</f>
        <v/>
      </c>
      <c r="M568" s="95" t="e">
        <f t="shared" ref="M568:M572" si="1026">$X$9</f>
        <v>#REF!</v>
      </c>
      <c r="N568" s="95" t="e">
        <f t="shared" ref="N568:N572" si="1027">$X$10</f>
        <v>#REF!</v>
      </c>
      <c r="O568" s="93" t="str">
        <f t="shared" ref="O568:O572" si="1028">IFERROR(TRUNC(J568*F568,2),"")</f>
        <v/>
      </c>
      <c r="P568" s="93" t="str">
        <f t="shared" ref="P568:P572" si="1029">IFERROR(TRUNC(K568*F568,2),"")</f>
        <v/>
      </c>
      <c r="Q568" s="94" t="str">
        <f t="shared" ref="Q568:Q572" si="1030">IFERROR(TRUNC((O568+P568),2),"")</f>
        <v/>
      </c>
      <c r="R568" s="96" t="str">
        <f>IFERROR((Q568/$Q$593),"")</f>
        <v/>
      </c>
      <c r="S568" s="12" t="str">
        <f t="shared" ref="S568:S572" si="1031">+A568</f>
        <v>20.03.04.01</v>
      </c>
      <c r="X568" s="21"/>
      <c r="Y568" s="21"/>
      <c r="Z568" s="4"/>
      <c r="AA568" s="4"/>
      <c r="AB568" s="4"/>
      <c r="AC568" s="4"/>
      <c r="AD568" s="4"/>
      <c r="AE568" s="4"/>
      <c r="AF568" s="4"/>
      <c r="AG568" s="4"/>
      <c r="AH568" s="4"/>
      <c r="AI568" s="4"/>
      <c r="AJ568" s="4"/>
      <c r="AK568" s="4"/>
      <c r="AL568" s="4"/>
      <c r="AM568" s="4"/>
      <c r="AN568" s="4"/>
      <c r="AO568" s="4"/>
      <c r="AP568" s="4"/>
      <c r="AQ568" s="4"/>
      <c r="AR568" s="4"/>
      <c r="AS568" s="4"/>
      <c r="AT568" s="4"/>
      <c r="AU568" s="4"/>
      <c r="AV568" s="4"/>
      <c r="AW568" s="4"/>
      <c r="AX568" s="4"/>
      <c r="AY568" s="4"/>
      <c r="AZ568" s="4"/>
      <c r="BA568" s="4"/>
      <c r="BB568" s="4"/>
    </row>
    <row r="569" spans="1:54" ht="12.95">
      <c r="A569" s="160" t="s">
        <v>1012</v>
      </c>
      <c r="B569" s="169"/>
      <c r="C569" s="169"/>
      <c r="D569" s="144" t="s">
        <v>1013</v>
      </c>
      <c r="E569" s="97"/>
      <c r="F569" s="98"/>
      <c r="G569" s="97"/>
      <c r="H569" s="97"/>
      <c r="I569" s="97"/>
      <c r="J569" s="97"/>
      <c r="K569" s="97"/>
      <c r="L569" s="97"/>
      <c r="M569" s="99"/>
      <c r="N569" s="99"/>
      <c r="O569" s="97"/>
      <c r="P569" s="97"/>
      <c r="Q569" s="97"/>
      <c r="R569" s="100"/>
      <c r="S569" s="12" t="str">
        <f t="shared" si="1031"/>
        <v>20.03.05</v>
      </c>
      <c r="X569" s="21"/>
      <c r="Y569" s="21"/>
      <c r="Z569" s="4"/>
      <c r="AA569" s="4"/>
      <c r="AB569" s="4"/>
      <c r="AC569" s="4"/>
      <c r="AD569" s="4"/>
      <c r="AE569" s="4"/>
      <c r="AF569" s="4"/>
      <c r="AG569" s="4"/>
      <c r="AH569" s="4"/>
      <c r="AI569" s="4"/>
      <c r="AJ569" s="4"/>
      <c r="AK569" s="4"/>
      <c r="AL569" s="4"/>
      <c r="AM569" s="4"/>
      <c r="AN569" s="4"/>
      <c r="AO569" s="4"/>
      <c r="AP569" s="4"/>
      <c r="AQ569" s="4"/>
      <c r="AR569" s="4"/>
      <c r="AS569" s="4"/>
      <c r="AT569" s="4"/>
      <c r="AU569" s="4"/>
      <c r="AV569" s="4"/>
      <c r="AW569" s="4"/>
      <c r="AX569" s="4"/>
      <c r="AY569" s="4"/>
      <c r="AZ569" s="4"/>
      <c r="BA569" s="4"/>
      <c r="BB569" s="4"/>
    </row>
    <row r="570" spans="1:54" ht="62.45">
      <c r="A570" s="159" t="s">
        <v>1014</v>
      </c>
      <c r="B570" s="170" t="str">
        <f>IFERROR((VLOOKUP(D570,#REF!,7,0)),"")</f>
        <v/>
      </c>
      <c r="C570" s="170" t="str">
        <f>IFERROR((VLOOKUP(D570,#REF!,8,0)),"")</f>
        <v/>
      </c>
      <c r="D570" s="90" t="s">
        <v>1015</v>
      </c>
      <c r="E570" s="91" t="s">
        <v>74</v>
      </c>
      <c r="F570" s="92">
        <v>10</v>
      </c>
      <c r="G570" s="93" t="str">
        <f>IFERROR((VLOOKUP(D570,#REF!,9,0)),"")</f>
        <v/>
      </c>
      <c r="H570" s="93" t="str">
        <f>IFERROR((VLOOKUP(D570,#REF!,10,0)),"")</f>
        <v/>
      </c>
      <c r="I570" s="94" t="str">
        <f t="shared" si="1022"/>
        <v/>
      </c>
      <c r="J570" s="93" t="str">
        <f t="shared" si="1023"/>
        <v/>
      </c>
      <c r="K570" s="93" t="str">
        <f t="shared" si="1024"/>
        <v/>
      </c>
      <c r="L570" s="94" t="str">
        <f t="shared" si="1025"/>
        <v/>
      </c>
      <c r="M570" s="95" t="e">
        <f t="shared" si="1026"/>
        <v>#REF!</v>
      </c>
      <c r="N570" s="95" t="e">
        <f t="shared" si="1027"/>
        <v>#REF!</v>
      </c>
      <c r="O570" s="93" t="str">
        <f t="shared" si="1028"/>
        <v/>
      </c>
      <c r="P570" s="93" t="str">
        <f t="shared" si="1029"/>
        <v/>
      </c>
      <c r="Q570" s="94" t="str">
        <f t="shared" si="1030"/>
        <v/>
      </c>
      <c r="R570" s="96" t="str">
        <f>IFERROR((Q570/$Q$593),"")</f>
        <v/>
      </c>
      <c r="S570" s="12" t="str">
        <f t="shared" si="1031"/>
        <v>20.03.05.01</v>
      </c>
      <c r="X570" s="21"/>
      <c r="Y570" s="21"/>
      <c r="Z570" s="4"/>
      <c r="AA570" s="4"/>
      <c r="AB570" s="4"/>
      <c r="AC570" s="4"/>
      <c r="AD570" s="4"/>
      <c r="AE570" s="4"/>
      <c r="AF570" s="4"/>
      <c r="AG570" s="4"/>
      <c r="AH570" s="4"/>
      <c r="AI570" s="4"/>
      <c r="AJ570" s="4"/>
      <c r="AK570" s="4"/>
      <c r="AL570" s="4"/>
      <c r="AM570" s="4"/>
      <c r="AN570" s="4"/>
      <c r="AO570" s="4"/>
      <c r="AP570" s="4"/>
      <c r="AQ570" s="4"/>
      <c r="AR570" s="4"/>
      <c r="AS570" s="4"/>
      <c r="AT570" s="4"/>
      <c r="AU570" s="4"/>
      <c r="AV570" s="4"/>
      <c r="AW570" s="4"/>
      <c r="AX570" s="4"/>
      <c r="AY570" s="4"/>
      <c r="AZ570" s="4"/>
      <c r="BA570" s="4"/>
      <c r="BB570" s="4"/>
    </row>
    <row r="571" spans="1:54" ht="75">
      <c r="A571" s="159" t="s">
        <v>1016</v>
      </c>
      <c r="B571" s="170" t="str">
        <f>IFERROR((VLOOKUP(D571,#REF!,7,0)),"")</f>
        <v/>
      </c>
      <c r="C571" s="170" t="str">
        <f>IFERROR((VLOOKUP(D571,#REF!,8,0)),"")</f>
        <v/>
      </c>
      <c r="D571" s="90" t="s">
        <v>1017</v>
      </c>
      <c r="E571" s="91" t="s">
        <v>74</v>
      </c>
      <c r="F571" s="92">
        <v>8</v>
      </c>
      <c r="G571" s="93" t="str">
        <f>IFERROR((VLOOKUP(D571,#REF!,9,0)),"")</f>
        <v/>
      </c>
      <c r="H571" s="93" t="str">
        <f>IFERROR((VLOOKUP(D571,#REF!,10,0)),"")</f>
        <v/>
      </c>
      <c r="I571" s="94" t="str">
        <f t="shared" si="1022"/>
        <v/>
      </c>
      <c r="J571" s="93" t="str">
        <f t="shared" si="1023"/>
        <v/>
      </c>
      <c r="K571" s="93" t="str">
        <f t="shared" si="1024"/>
        <v/>
      </c>
      <c r="L571" s="94" t="str">
        <f t="shared" si="1025"/>
        <v/>
      </c>
      <c r="M571" s="95" t="e">
        <f t="shared" si="1026"/>
        <v>#REF!</v>
      </c>
      <c r="N571" s="95" t="e">
        <f t="shared" si="1027"/>
        <v>#REF!</v>
      </c>
      <c r="O571" s="93" t="str">
        <f t="shared" si="1028"/>
        <v/>
      </c>
      <c r="P571" s="93" t="str">
        <f t="shared" si="1029"/>
        <v/>
      </c>
      <c r="Q571" s="94" t="str">
        <f t="shared" si="1030"/>
        <v/>
      </c>
      <c r="R571" s="96" t="str">
        <f>IFERROR((Q571/$Q$593),"")</f>
        <v/>
      </c>
      <c r="S571" s="12" t="str">
        <f t="shared" si="1031"/>
        <v>20.03.05.02</v>
      </c>
      <c r="X571" s="21"/>
      <c r="Y571" s="21"/>
      <c r="Z571" s="4"/>
      <c r="AA571" s="4"/>
      <c r="AB571" s="4"/>
      <c r="AC571" s="4"/>
      <c r="AD571" s="4"/>
      <c r="AE571" s="4"/>
      <c r="AF571" s="4"/>
      <c r="AG571" s="4"/>
      <c r="AH571" s="4"/>
      <c r="AI571" s="4"/>
      <c r="AJ571" s="4"/>
      <c r="AK571" s="4"/>
      <c r="AL571" s="4"/>
      <c r="AM571" s="4"/>
      <c r="AN571" s="4"/>
      <c r="AO571" s="4"/>
      <c r="AP571" s="4"/>
      <c r="AQ571" s="4"/>
      <c r="AR571" s="4"/>
      <c r="AS571" s="4"/>
      <c r="AT571" s="4"/>
      <c r="AU571" s="4"/>
      <c r="AV571" s="4"/>
      <c r="AW571" s="4"/>
      <c r="AX571" s="4"/>
      <c r="AY571" s="4"/>
      <c r="AZ571" s="4"/>
      <c r="BA571" s="4"/>
      <c r="BB571" s="4"/>
    </row>
    <row r="572" spans="1:54" ht="99.95">
      <c r="A572" s="159" t="s">
        <v>1018</v>
      </c>
      <c r="B572" s="170" t="str">
        <f>IFERROR((VLOOKUP(D572,#REF!,7,0)),"")</f>
        <v/>
      </c>
      <c r="C572" s="170" t="str">
        <f>IFERROR((VLOOKUP(D572,#REF!,8,0)),"")</f>
        <v/>
      </c>
      <c r="D572" s="90" t="s">
        <v>1019</v>
      </c>
      <c r="E572" s="91" t="s">
        <v>74</v>
      </c>
      <c r="F572" s="92">
        <v>8</v>
      </c>
      <c r="G572" s="93" t="str">
        <f>IFERROR((VLOOKUP(D572,#REF!,9,0)),"")</f>
        <v/>
      </c>
      <c r="H572" s="93" t="str">
        <f>IFERROR((VLOOKUP(D572,#REF!,10,0)),"")</f>
        <v/>
      </c>
      <c r="I572" s="94" t="str">
        <f t="shared" si="1022"/>
        <v/>
      </c>
      <c r="J572" s="93" t="str">
        <f t="shared" si="1023"/>
        <v/>
      </c>
      <c r="K572" s="93" t="str">
        <f t="shared" si="1024"/>
        <v/>
      </c>
      <c r="L572" s="94" t="str">
        <f t="shared" si="1025"/>
        <v/>
      </c>
      <c r="M572" s="95" t="e">
        <f t="shared" si="1026"/>
        <v>#REF!</v>
      </c>
      <c r="N572" s="95" t="e">
        <f t="shared" si="1027"/>
        <v>#REF!</v>
      </c>
      <c r="O572" s="93" t="str">
        <f t="shared" si="1028"/>
        <v/>
      </c>
      <c r="P572" s="93" t="str">
        <f t="shared" si="1029"/>
        <v/>
      </c>
      <c r="Q572" s="94" t="str">
        <f t="shared" si="1030"/>
        <v/>
      </c>
      <c r="R572" s="96" t="str">
        <f>IFERROR((Q572/$Q$593),"")</f>
        <v/>
      </c>
      <c r="S572" s="12" t="str">
        <f t="shared" si="1031"/>
        <v>20.03.05.03</v>
      </c>
      <c r="X572" s="21"/>
      <c r="Y572" s="21"/>
      <c r="Z572" s="4"/>
      <c r="AA572" s="4"/>
      <c r="AB572" s="4"/>
      <c r="AC572" s="4"/>
      <c r="AD572" s="4"/>
      <c r="AE572" s="4"/>
      <c r="AF572" s="4"/>
      <c r="AG572" s="4"/>
      <c r="AH572" s="4"/>
      <c r="AI572" s="4"/>
      <c r="AJ572" s="4"/>
      <c r="AK572" s="4"/>
      <c r="AL572" s="4"/>
      <c r="AM572" s="4"/>
      <c r="AN572" s="4"/>
      <c r="AO572" s="4"/>
      <c r="AP572" s="4"/>
      <c r="AQ572" s="4"/>
      <c r="AR572" s="4"/>
      <c r="AS572" s="4"/>
      <c r="AT572" s="4"/>
      <c r="AU572" s="4"/>
      <c r="AV572" s="4"/>
      <c r="AW572" s="4"/>
      <c r="AX572" s="4"/>
      <c r="AY572" s="4"/>
      <c r="AZ572" s="4"/>
      <c r="BA572" s="4"/>
      <c r="BB572" s="4"/>
    </row>
    <row r="573" spans="1:54" ht="26.1">
      <c r="A573" s="158" t="s">
        <v>1020</v>
      </c>
      <c r="B573" s="169"/>
      <c r="C573" s="169"/>
      <c r="D573" s="97" t="s">
        <v>1021</v>
      </c>
      <c r="E573" s="97"/>
      <c r="F573" s="98"/>
      <c r="G573" s="97"/>
      <c r="H573" s="97"/>
      <c r="I573" s="97"/>
      <c r="J573" s="97"/>
      <c r="K573" s="97"/>
      <c r="L573" s="97"/>
      <c r="M573" s="99"/>
      <c r="N573" s="99"/>
      <c r="O573" s="97"/>
      <c r="P573" s="97"/>
      <c r="Q573" s="97"/>
      <c r="R573" s="100"/>
      <c r="S573" s="12" t="str">
        <f t="shared" si="966"/>
        <v>20.04</v>
      </c>
      <c r="X573" s="21"/>
      <c r="Y573" s="21"/>
      <c r="Z573" s="4"/>
      <c r="AA573" s="4"/>
      <c r="AB573" s="4"/>
      <c r="AC573" s="4"/>
      <c r="AD573" s="4"/>
      <c r="AE573" s="4"/>
      <c r="AF573" s="4"/>
      <c r="AG573" s="4"/>
      <c r="AH573" s="4"/>
      <c r="AI573" s="4"/>
      <c r="AJ573" s="4"/>
      <c r="AK573" s="4"/>
      <c r="AL573" s="4"/>
      <c r="AM573" s="4"/>
      <c r="AN573" s="4"/>
      <c r="AO573" s="4"/>
      <c r="AP573" s="4"/>
      <c r="AQ573" s="4"/>
      <c r="AR573" s="4"/>
      <c r="AS573" s="4"/>
      <c r="AT573" s="4"/>
      <c r="AU573" s="4"/>
      <c r="AV573" s="4"/>
      <c r="AW573" s="4"/>
      <c r="AX573" s="4"/>
      <c r="AY573" s="4"/>
      <c r="AZ573" s="4"/>
      <c r="BA573" s="4"/>
      <c r="BB573" s="4"/>
    </row>
    <row r="574" spans="1:54" ht="75">
      <c r="A574" s="159" t="s">
        <v>1022</v>
      </c>
      <c r="B574" s="170" t="str">
        <f>IFERROR((VLOOKUP(D574,#REF!,7,0)),"")</f>
        <v/>
      </c>
      <c r="C574" s="170" t="str">
        <f>IFERROR((VLOOKUP(D574,#REF!,8,0)),"")</f>
        <v/>
      </c>
      <c r="D574" s="90" t="s">
        <v>1023</v>
      </c>
      <c r="E574" s="91" t="s">
        <v>157</v>
      </c>
      <c r="F574" s="92">
        <f>4.5+4.5+5.1+7.9+3.5*3</f>
        <v>32.5</v>
      </c>
      <c r="G574" s="93" t="str">
        <f>IFERROR((VLOOKUP(D574,#REF!,9,0)),"")</f>
        <v/>
      </c>
      <c r="H574" s="93" t="str">
        <f>IFERROR((VLOOKUP(D574,#REF!,10,0)),"")</f>
        <v/>
      </c>
      <c r="I574" s="94" t="str">
        <f t="shared" ref="I574:I577" si="1032">IFERROR(TRUNC((H574+G574),2),"")</f>
        <v/>
      </c>
      <c r="J574" s="93" t="str">
        <f t="shared" ref="J574:J577" si="1033">IFERROR(TRUNC(G574+G574*M574,2),"")</f>
        <v/>
      </c>
      <c r="K574" s="93" t="str">
        <f t="shared" ref="K574:K577" si="1034">IFERROR(TRUNC(H574*(1+N574),2),"")</f>
        <v/>
      </c>
      <c r="L574" s="94" t="str">
        <f t="shared" ref="L574:L577" si="1035">IFERROR(TRUNC((K574+J574),2),"")</f>
        <v/>
      </c>
      <c r="M574" s="95" t="e">
        <f t="shared" ref="M574:M577" si="1036">$X$9</f>
        <v>#REF!</v>
      </c>
      <c r="N574" s="95" t="e">
        <f t="shared" ref="N574:N577" si="1037">$X$10</f>
        <v>#REF!</v>
      </c>
      <c r="O574" s="93" t="str">
        <f t="shared" ref="O574:O577" si="1038">IFERROR(TRUNC(J574*F574,2),"")</f>
        <v/>
      </c>
      <c r="P574" s="93" t="str">
        <f t="shared" ref="P574:P577" si="1039">IFERROR(TRUNC(K574*F574,2),"")</f>
        <v/>
      </c>
      <c r="Q574" s="94" t="str">
        <f t="shared" ref="Q574:Q577" si="1040">IFERROR(TRUNC((O574+P574),2),"")</f>
        <v/>
      </c>
      <c r="R574" s="96" t="str">
        <f>IFERROR((Q574/$Q$593),"")</f>
        <v/>
      </c>
      <c r="S574" s="12" t="str">
        <f>+A574</f>
        <v>20.04.01</v>
      </c>
      <c r="X574" s="21"/>
      <c r="Y574" s="21"/>
      <c r="Z574" s="4"/>
      <c r="AA574" s="4"/>
      <c r="AB574" s="4"/>
      <c r="AC574" s="4"/>
      <c r="AD574" s="4"/>
      <c r="AE574" s="4"/>
      <c r="AF574" s="4"/>
      <c r="AG574" s="4"/>
      <c r="AH574" s="4"/>
      <c r="AI574" s="4"/>
      <c r="AJ574" s="4"/>
      <c r="AK574" s="4"/>
      <c r="AL574" s="4"/>
      <c r="AM574" s="4"/>
      <c r="AN574" s="4"/>
      <c r="AO574" s="4"/>
      <c r="AP574" s="4"/>
      <c r="AQ574" s="4"/>
      <c r="AR574" s="4"/>
      <c r="AS574" s="4"/>
      <c r="AT574" s="4"/>
      <c r="AU574" s="4"/>
      <c r="AV574" s="4"/>
      <c r="AW574" s="4"/>
      <c r="AX574" s="4"/>
      <c r="AY574" s="4"/>
      <c r="AZ574" s="4"/>
      <c r="BA574" s="4"/>
      <c r="BB574" s="4"/>
    </row>
    <row r="575" spans="1:54" ht="62.45">
      <c r="A575" s="159" t="s">
        <v>1024</v>
      </c>
      <c r="B575" s="170" t="str">
        <f>IFERROR((VLOOKUP(D575,#REF!,7,0)),"")</f>
        <v/>
      </c>
      <c r="C575" s="170" t="str">
        <f>IFERROR((VLOOKUP(D575,#REF!,8,0)),"")</f>
        <v/>
      </c>
      <c r="D575" s="90" t="s">
        <v>939</v>
      </c>
      <c r="E575" s="91" t="s">
        <v>74</v>
      </c>
      <c r="F575" s="92">
        <v>5</v>
      </c>
      <c r="G575" s="93" t="str">
        <f>IFERROR((VLOOKUP(D575,#REF!,9,0)),"")</f>
        <v/>
      </c>
      <c r="H575" s="93" t="str">
        <f>IFERROR((VLOOKUP(D575,#REF!,10,0)),"")</f>
        <v/>
      </c>
      <c r="I575" s="94" t="str">
        <f t="shared" ref="I575" si="1041">IFERROR(TRUNC((H575+G575),2),"")</f>
        <v/>
      </c>
      <c r="J575" s="93" t="str">
        <f t="shared" ref="J575" si="1042">IFERROR(TRUNC(G575+G575*M575,2),"")</f>
        <v/>
      </c>
      <c r="K575" s="93" t="str">
        <f t="shared" ref="K575" si="1043">IFERROR(TRUNC(H575*(1+N575),2),"")</f>
        <v/>
      </c>
      <c r="L575" s="94" t="str">
        <f t="shared" ref="L575" si="1044">IFERROR(TRUNC((K575+J575),2),"")</f>
        <v/>
      </c>
      <c r="M575" s="95" t="e">
        <f t="shared" si="1036"/>
        <v>#REF!</v>
      </c>
      <c r="N575" s="95" t="e">
        <f t="shared" si="1037"/>
        <v>#REF!</v>
      </c>
      <c r="O575" s="93" t="str">
        <f t="shared" ref="O575" si="1045">IFERROR(TRUNC(J575*F575,2),"")</f>
        <v/>
      </c>
      <c r="P575" s="93" t="str">
        <f t="shared" ref="P575" si="1046">IFERROR(TRUNC(K575*F575,2),"")</f>
        <v/>
      </c>
      <c r="Q575" s="94" t="str">
        <f t="shared" ref="Q575" si="1047">IFERROR(TRUNC((O575+P575),2),"")</f>
        <v/>
      </c>
      <c r="R575" s="96" t="str">
        <f>IFERROR((Q575/$Q$593),"")</f>
        <v/>
      </c>
      <c r="S575" s="12" t="str">
        <f t="shared" ref="S575" si="1048">+A575</f>
        <v>20.04.02</v>
      </c>
      <c r="X575" s="21"/>
      <c r="Y575" s="21"/>
      <c r="Z575" s="4"/>
      <c r="AA575" s="4"/>
      <c r="AB575" s="4"/>
      <c r="AC575" s="4"/>
      <c r="AD575" s="4"/>
      <c r="AE575" s="4"/>
      <c r="AF575" s="4"/>
      <c r="AG575" s="4"/>
      <c r="AH575" s="4"/>
      <c r="AI575" s="4"/>
      <c r="AJ575" s="4"/>
      <c r="AK575" s="4"/>
      <c r="AL575" s="4"/>
      <c r="AM575" s="4"/>
      <c r="AN575" s="4"/>
      <c r="AO575" s="4"/>
      <c r="AP575" s="4"/>
      <c r="AQ575" s="4"/>
      <c r="AR575" s="4"/>
      <c r="AS575" s="4"/>
      <c r="AT575" s="4"/>
      <c r="AU575" s="4"/>
      <c r="AV575" s="4"/>
      <c r="AW575" s="4"/>
      <c r="AX575" s="4"/>
      <c r="AY575" s="4"/>
      <c r="AZ575" s="4"/>
      <c r="BA575" s="4"/>
      <c r="BB575" s="4"/>
    </row>
    <row r="576" spans="1:54" ht="62.45">
      <c r="A576" s="159" t="s">
        <v>1025</v>
      </c>
      <c r="B576" s="170" t="str">
        <f>IFERROR((VLOOKUP(D576,#REF!,7,0)),"")</f>
        <v/>
      </c>
      <c r="C576" s="170" t="str">
        <f>IFERROR((VLOOKUP(D576,#REF!,8,0)),"")</f>
        <v/>
      </c>
      <c r="D576" s="90" t="s">
        <v>1026</v>
      </c>
      <c r="E576" s="91" t="s">
        <v>74</v>
      </c>
      <c r="F576" s="92">
        <v>10</v>
      </c>
      <c r="G576" s="93" t="str">
        <f>IFERROR((VLOOKUP(D576,#REF!,9,0)),"")</f>
        <v/>
      </c>
      <c r="H576" s="93" t="str">
        <f>IFERROR((VLOOKUP(D576,#REF!,10,0)),"")</f>
        <v/>
      </c>
      <c r="I576" s="94" t="str">
        <f t="shared" ref="I576" si="1049">IFERROR(TRUNC((H576+G576),2),"")</f>
        <v/>
      </c>
      <c r="J576" s="93" t="str">
        <f t="shared" ref="J576" si="1050">IFERROR(TRUNC(G576+G576*M576,2),"")</f>
        <v/>
      </c>
      <c r="K576" s="93" t="str">
        <f t="shared" ref="K576" si="1051">IFERROR(TRUNC(H576*(1+N576),2),"")</f>
        <v/>
      </c>
      <c r="L576" s="94" t="str">
        <f t="shared" ref="L576" si="1052">IFERROR(TRUNC((K576+J576),2),"")</f>
        <v/>
      </c>
      <c r="M576" s="95" t="e">
        <f t="shared" si="1036"/>
        <v>#REF!</v>
      </c>
      <c r="N576" s="95" t="e">
        <f t="shared" si="1037"/>
        <v>#REF!</v>
      </c>
      <c r="O576" s="93" t="str">
        <f t="shared" ref="O576" si="1053">IFERROR(TRUNC(J576*F576,2),"")</f>
        <v/>
      </c>
      <c r="P576" s="93" t="str">
        <f t="shared" ref="P576" si="1054">IFERROR(TRUNC(K576*F576,2),"")</f>
        <v/>
      </c>
      <c r="Q576" s="94" t="str">
        <f t="shared" ref="Q576" si="1055">IFERROR(TRUNC((O576+P576),2),"")</f>
        <v/>
      </c>
      <c r="R576" s="96" t="str">
        <f>IFERROR((Q576/$Q$593),"")</f>
        <v/>
      </c>
      <c r="S576" s="12" t="str">
        <f t="shared" ref="S576" si="1056">+A576</f>
        <v>20.04.03</v>
      </c>
      <c r="X576" s="21"/>
      <c r="Y576" s="21"/>
      <c r="Z576" s="4"/>
      <c r="AA576" s="4"/>
      <c r="AB576" s="4"/>
      <c r="AC576" s="4"/>
      <c r="AD576" s="4"/>
      <c r="AE576" s="4"/>
      <c r="AF576" s="4"/>
      <c r="AG576" s="4"/>
      <c r="AH576" s="4"/>
      <c r="AI576" s="4"/>
      <c r="AJ576" s="4"/>
      <c r="AK576" s="4"/>
      <c r="AL576" s="4"/>
      <c r="AM576" s="4"/>
      <c r="AN576" s="4"/>
      <c r="AO576" s="4"/>
      <c r="AP576" s="4"/>
      <c r="AQ576" s="4"/>
      <c r="AR576" s="4"/>
      <c r="AS576" s="4"/>
      <c r="AT576" s="4"/>
      <c r="AU576" s="4"/>
      <c r="AV576" s="4"/>
      <c r="AW576" s="4"/>
      <c r="AX576" s="4"/>
      <c r="AY576" s="4"/>
      <c r="AZ576" s="4"/>
      <c r="BA576" s="4"/>
      <c r="BB576" s="4"/>
    </row>
    <row r="577" spans="1:54" ht="99.95">
      <c r="A577" s="159" t="s">
        <v>1027</v>
      </c>
      <c r="B577" s="170" t="str">
        <f>IFERROR((VLOOKUP(D577,#REF!,7,0)),"")</f>
        <v/>
      </c>
      <c r="C577" s="170" t="str">
        <f>IFERROR((VLOOKUP(D577,#REF!,8,0)),"")</f>
        <v/>
      </c>
      <c r="D577" s="90" t="s">
        <v>1028</v>
      </c>
      <c r="E577" s="91" t="s">
        <v>157</v>
      </c>
      <c r="F577" s="92">
        <v>10</v>
      </c>
      <c r="G577" s="93" t="str">
        <f>IFERROR((VLOOKUP(D577,#REF!,9,0)),"")</f>
        <v/>
      </c>
      <c r="H577" s="93" t="str">
        <f>IFERROR((VLOOKUP(D577,#REF!,10,0)),"")</f>
        <v/>
      </c>
      <c r="I577" s="94" t="str">
        <f t="shared" si="1032"/>
        <v/>
      </c>
      <c r="J577" s="93" t="str">
        <f t="shared" si="1033"/>
        <v/>
      </c>
      <c r="K577" s="93" t="str">
        <f t="shared" si="1034"/>
        <v/>
      </c>
      <c r="L577" s="94" t="str">
        <f t="shared" si="1035"/>
        <v/>
      </c>
      <c r="M577" s="95" t="e">
        <f t="shared" si="1036"/>
        <v>#REF!</v>
      </c>
      <c r="N577" s="95" t="e">
        <f t="shared" si="1037"/>
        <v>#REF!</v>
      </c>
      <c r="O577" s="93" t="str">
        <f t="shared" si="1038"/>
        <v/>
      </c>
      <c r="P577" s="93" t="str">
        <f t="shared" si="1039"/>
        <v/>
      </c>
      <c r="Q577" s="94" t="str">
        <f t="shared" si="1040"/>
        <v/>
      </c>
      <c r="R577" s="96" t="str">
        <f>IFERROR((Q577/$Q$593),"")</f>
        <v/>
      </c>
      <c r="S577" s="12" t="str">
        <f>+A577</f>
        <v>20.04.04</v>
      </c>
      <c r="X577" s="21"/>
      <c r="Y577" s="21"/>
      <c r="Z577" s="4"/>
      <c r="AA577" s="4"/>
      <c r="AB577" s="4"/>
      <c r="AC577" s="4"/>
      <c r="AD577" s="4"/>
      <c r="AE577" s="4"/>
      <c r="AF577" s="4"/>
      <c r="AG577" s="4"/>
      <c r="AH577" s="4"/>
      <c r="AI577" s="4"/>
      <c r="AJ577" s="4"/>
      <c r="AK577" s="4"/>
      <c r="AL577" s="4"/>
      <c r="AM577" s="4"/>
      <c r="AN577" s="4"/>
      <c r="AO577" s="4"/>
      <c r="AP577" s="4"/>
      <c r="AQ577" s="4"/>
      <c r="AR577" s="4"/>
      <c r="AS577" s="4"/>
      <c r="AT577" s="4"/>
      <c r="AU577" s="4"/>
      <c r="AV577" s="4"/>
      <c r="AW577" s="4"/>
      <c r="AX577" s="4"/>
      <c r="AY577" s="4"/>
      <c r="AZ577" s="4"/>
      <c r="BA577" s="4"/>
      <c r="BB577" s="4"/>
    </row>
    <row r="578" spans="1:54">
      <c r="A578" s="161"/>
      <c r="B578" s="43"/>
      <c r="C578" s="43"/>
      <c r="D578" s="42"/>
      <c r="E578" s="43"/>
      <c r="F578" s="44"/>
      <c r="G578" s="44"/>
      <c r="H578" s="44"/>
      <c r="I578" s="44"/>
      <c r="J578" s="44"/>
      <c r="K578" s="44"/>
      <c r="L578" s="45"/>
      <c r="M578" s="46"/>
      <c r="N578" s="46"/>
      <c r="O578" s="45"/>
      <c r="P578" s="45"/>
      <c r="Q578" s="45"/>
      <c r="R578" s="47"/>
      <c r="S578" s="12">
        <f t="shared" si="966"/>
        <v>0</v>
      </c>
      <c r="X578" s="21"/>
      <c r="Y578" s="21"/>
      <c r="Z578" s="4"/>
      <c r="AA578" s="4"/>
      <c r="AB578" s="4"/>
      <c r="AC578" s="4"/>
      <c r="AD578" s="4"/>
      <c r="AE578" s="4"/>
      <c r="AF578" s="4"/>
      <c r="AG578" s="4"/>
      <c r="AH578" s="4"/>
      <c r="AI578" s="4"/>
      <c r="AJ578" s="4"/>
      <c r="AK578" s="4"/>
      <c r="AL578" s="4"/>
      <c r="AM578" s="4"/>
      <c r="AN578" s="4"/>
      <c r="AO578" s="4"/>
      <c r="AP578" s="4"/>
      <c r="AQ578" s="4"/>
      <c r="AR578" s="4"/>
      <c r="AS578" s="4"/>
      <c r="AT578" s="4"/>
      <c r="AU578" s="4"/>
      <c r="AV578" s="4"/>
      <c r="AW578" s="4"/>
      <c r="AX578" s="4"/>
      <c r="AY578" s="4"/>
      <c r="AZ578" s="4"/>
      <c r="BA578" s="4"/>
      <c r="BB578" s="4"/>
    </row>
    <row r="579" spans="1:54" ht="12.95">
      <c r="A579" s="162"/>
      <c r="B579" s="49"/>
      <c r="C579" s="49"/>
      <c r="D579" s="48"/>
      <c r="E579" s="49"/>
      <c r="F579" s="21"/>
      <c r="G579" s="21"/>
      <c r="H579" s="21"/>
      <c r="I579" s="21"/>
      <c r="J579" s="21"/>
      <c r="K579" s="21"/>
      <c r="L579" s="34"/>
      <c r="M579" s="34"/>
      <c r="N579" s="34" t="s">
        <v>115</v>
      </c>
      <c r="O579" s="50">
        <f>SUM(O524:O578)</f>
        <v>0</v>
      </c>
      <c r="P579" s="50">
        <f>SUM(P524:P578)</f>
        <v>0</v>
      </c>
      <c r="Q579" s="51">
        <f>SUM(Q524:Q578)</f>
        <v>0</v>
      </c>
      <c r="R579" s="52">
        <f>SUM(R524:R578)</f>
        <v>0</v>
      </c>
      <c r="S579" s="12">
        <f t="shared" si="966"/>
        <v>0</v>
      </c>
      <c r="X579" s="21"/>
      <c r="Y579" s="21"/>
      <c r="Z579" s="4"/>
      <c r="AA579" s="4"/>
      <c r="AB579" s="4"/>
      <c r="AC579" s="4"/>
      <c r="AD579" s="4"/>
      <c r="AE579" s="4"/>
      <c r="AF579" s="4"/>
      <c r="AG579" s="4"/>
      <c r="AH579" s="4"/>
      <c r="AI579" s="4"/>
      <c r="AJ579" s="4"/>
      <c r="AK579" s="4"/>
      <c r="AL579" s="4"/>
      <c r="AM579" s="4"/>
      <c r="AN579" s="4"/>
      <c r="AO579" s="4"/>
      <c r="AP579" s="4"/>
      <c r="AQ579" s="4"/>
      <c r="AR579" s="4"/>
      <c r="AS579" s="4"/>
      <c r="AT579" s="4"/>
      <c r="AU579" s="4"/>
      <c r="AV579" s="4"/>
      <c r="AW579" s="4"/>
      <c r="AX579" s="4"/>
      <c r="AY579" s="4"/>
      <c r="AZ579" s="4"/>
      <c r="BA579" s="4"/>
      <c r="BB579" s="4"/>
    </row>
    <row r="580" spans="1:54" ht="12.95">
      <c r="A580" s="163"/>
      <c r="B580" s="54"/>
      <c r="C580" s="54"/>
      <c r="D580" s="53"/>
      <c r="E580" s="54"/>
      <c r="F580" s="55"/>
      <c r="G580" s="55"/>
      <c r="H580" s="55"/>
      <c r="I580" s="55"/>
      <c r="J580" s="55"/>
      <c r="K580" s="55"/>
      <c r="L580" s="56"/>
      <c r="M580" s="57"/>
      <c r="N580" s="57"/>
      <c r="O580" s="20"/>
      <c r="P580" s="20"/>
      <c r="Q580" s="57"/>
      <c r="R580" s="58"/>
      <c r="S580" s="12">
        <f t="shared" si="966"/>
        <v>0</v>
      </c>
      <c r="Z580" s="4"/>
      <c r="AA580" s="4"/>
      <c r="AB580" s="4"/>
      <c r="AC580" s="4"/>
      <c r="AD580" s="4"/>
      <c r="AE580" s="4"/>
      <c r="AF580" s="4"/>
      <c r="AG580" s="4"/>
      <c r="AH580" s="4"/>
      <c r="AI580" s="4"/>
      <c r="AJ580" s="4"/>
      <c r="AK580" s="4"/>
      <c r="AL580" s="4"/>
      <c r="AM580" s="4"/>
      <c r="AN580" s="4"/>
      <c r="AO580" s="4"/>
      <c r="AP580" s="4"/>
      <c r="AQ580" s="4"/>
      <c r="AR580" s="4"/>
      <c r="AS580" s="4"/>
      <c r="AT580" s="4"/>
      <c r="AU580" s="4"/>
      <c r="AV580" s="4"/>
      <c r="AW580" s="4"/>
      <c r="AX580" s="4"/>
      <c r="AY580" s="4"/>
      <c r="AZ580" s="4"/>
      <c r="BA580" s="4"/>
      <c r="BB580" s="4"/>
    </row>
    <row r="581" spans="1:54" ht="12.95">
      <c r="A581" s="157" t="s">
        <v>28</v>
      </c>
      <c r="B581" s="168"/>
      <c r="C581" s="168"/>
      <c r="D581" s="86" t="s">
        <v>1029</v>
      </c>
      <c r="E581" s="86"/>
      <c r="F581" s="87"/>
      <c r="G581" s="86"/>
      <c r="H581" s="86"/>
      <c r="I581" s="86"/>
      <c r="J581" s="86"/>
      <c r="K581" s="86"/>
      <c r="L581" s="86"/>
      <c r="M581" s="88"/>
      <c r="N581" s="88"/>
      <c r="O581" s="86"/>
      <c r="P581" s="86"/>
      <c r="Q581" s="86"/>
      <c r="R581" s="89"/>
      <c r="S581" s="12" t="str">
        <f t="shared" si="889"/>
        <v>21</v>
      </c>
      <c r="T581" s="13">
        <f>O590</f>
        <v>0</v>
      </c>
      <c r="U581" s="13">
        <f>P590</f>
        <v>0</v>
      </c>
      <c r="V581" s="13">
        <f t="shared" ref="V581" si="1057">Q590</f>
        <v>0</v>
      </c>
      <c r="W581" s="21"/>
      <c r="X581" s="21"/>
      <c r="Y581" s="21"/>
    </row>
    <row r="582" spans="1:54" ht="12.95">
      <c r="A582" s="158" t="s">
        <v>1030</v>
      </c>
      <c r="B582" s="169"/>
      <c r="C582" s="169"/>
      <c r="D582" s="97" t="s">
        <v>1031</v>
      </c>
      <c r="E582" s="97"/>
      <c r="F582" s="98"/>
      <c r="G582" s="97"/>
      <c r="H582" s="97"/>
      <c r="I582" s="97"/>
      <c r="J582" s="97"/>
      <c r="K582" s="97"/>
      <c r="L582" s="97"/>
      <c r="M582" s="99"/>
      <c r="N582" s="99"/>
      <c r="O582" s="97"/>
      <c r="P582" s="97"/>
      <c r="Q582" s="97"/>
      <c r="R582" s="100"/>
      <c r="S582" s="12" t="str">
        <f t="shared" si="889"/>
        <v>21.01</v>
      </c>
      <c r="X582" s="21"/>
      <c r="Y582" s="21"/>
    </row>
    <row r="583" spans="1:54" ht="12.95">
      <c r="A583" s="159" t="s">
        <v>1032</v>
      </c>
      <c r="B583" s="170" t="str">
        <f>IFERROR((VLOOKUP(D583,#REF!,7,0)),"")</f>
        <v/>
      </c>
      <c r="C583" s="170" t="str">
        <f>IFERROR((VLOOKUP(D583,#REF!,8,0)),"")</f>
        <v/>
      </c>
      <c r="D583" s="90" t="s">
        <v>1033</v>
      </c>
      <c r="E583" s="91" t="s">
        <v>126</v>
      </c>
      <c r="F583" s="92">
        <f>F47*22</f>
        <v>110</v>
      </c>
      <c r="G583" s="93" t="str">
        <f>IFERROR((VLOOKUP(D583,#REF!,9,0)),"")</f>
        <v/>
      </c>
      <c r="H583" s="93" t="str">
        <f>IFERROR((VLOOKUP(D583,#REF!,10,0)),"")</f>
        <v/>
      </c>
      <c r="I583" s="94" t="str">
        <f>IFERROR(TRUNC((H583+G583),2),"")</f>
        <v/>
      </c>
      <c r="J583" s="93" t="str">
        <f>IFERROR(TRUNC(G583+G583*M583,2),"")</f>
        <v/>
      </c>
      <c r="K583" s="93" t="str">
        <f>IFERROR(TRUNC(H583*(1+N583),2),"")</f>
        <v/>
      </c>
      <c r="L583" s="94" t="str">
        <f>IFERROR(TRUNC((K583+J583),2),"")</f>
        <v/>
      </c>
      <c r="M583" s="95" t="e">
        <f>$X$9</f>
        <v>#REF!</v>
      </c>
      <c r="N583" s="95" t="e">
        <f>$X$10</f>
        <v>#REF!</v>
      </c>
      <c r="O583" s="93" t="str">
        <f>IFERROR(TRUNC(J583*F583,2),"")</f>
        <v/>
      </c>
      <c r="P583" s="93" t="str">
        <f>IFERROR(TRUNC(K583*F583,2),"")</f>
        <v/>
      </c>
      <c r="Q583" s="94" t="str">
        <f>IFERROR(TRUNC((O583+P583),2),"")</f>
        <v/>
      </c>
      <c r="R583" s="96" t="str">
        <f>IFERROR((Q583/$Q$593),"")</f>
        <v/>
      </c>
      <c r="S583" s="12" t="str">
        <f t="shared" si="889"/>
        <v>21.01.01</v>
      </c>
      <c r="X583" s="21"/>
      <c r="Y583" s="21"/>
    </row>
    <row r="584" spans="1:54" ht="12.95">
      <c r="A584" s="158" t="s">
        <v>1034</v>
      </c>
      <c r="B584" s="169"/>
      <c r="C584" s="169"/>
      <c r="D584" s="97" t="s">
        <v>1035</v>
      </c>
      <c r="E584" s="97"/>
      <c r="F584" s="98"/>
      <c r="G584" s="97"/>
      <c r="H584" s="97"/>
      <c r="I584" s="97"/>
      <c r="J584" s="97"/>
      <c r="K584" s="97"/>
      <c r="L584" s="97"/>
      <c r="M584" s="99"/>
      <c r="N584" s="99"/>
      <c r="O584" s="97"/>
      <c r="P584" s="97"/>
      <c r="Q584" s="97"/>
      <c r="R584" s="100"/>
      <c r="S584" s="12" t="str">
        <f t="shared" si="889"/>
        <v>21.02</v>
      </c>
      <c r="X584" s="21"/>
      <c r="Y584" s="21"/>
    </row>
    <row r="585" spans="1:54" ht="12.95">
      <c r="A585" s="159" t="s">
        <v>1036</v>
      </c>
      <c r="B585" s="170" t="str">
        <f>IFERROR((VLOOKUP(D585,#REF!,7,0)),"")</f>
        <v/>
      </c>
      <c r="C585" s="170" t="str">
        <f>IFERROR((VLOOKUP(D585,#REF!,8,0)),"")</f>
        <v/>
      </c>
      <c r="D585" s="90" t="s">
        <v>1037</v>
      </c>
      <c r="E585" s="91" t="s">
        <v>92</v>
      </c>
      <c r="F585" s="92">
        <f>F60</f>
        <v>184.16</v>
      </c>
      <c r="G585" s="93" t="str">
        <f>IFERROR((VLOOKUP(D585,#REF!,9,0)),"")</f>
        <v/>
      </c>
      <c r="H585" s="93" t="str">
        <f>IFERROR((VLOOKUP(D585,#REF!,10,0)),"")</f>
        <v/>
      </c>
      <c r="I585" s="94" t="str">
        <f>IFERROR(TRUNC((H585+G585),2),"")</f>
        <v/>
      </c>
      <c r="J585" s="93" t="str">
        <f>IFERROR(TRUNC(G585+G585*M585,2),"")</f>
        <v/>
      </c>
      <c r="K585" s="93" t="str">
        <f>IFERROR(TRUNC(H585*(1+N585),2),"")</f>
        <v/>
      </c>
      <c r="L585" s="94" t="str">
        <f>IFERROR(TRUNC((K585+J585),2),"")</f>
        <v/>
      </c>
      <c r="M585" s="95" t="e">
        <f>$X$9</f>
        <v>#REF!</v>
      </c>
      <c r="N585" s="95" t="e">
        <f>$X$10</f>
        <v>#REF!</v>
      </c>
      <c r="O585" s="93" t="str">
        <f>IFERROR(TRUNC(J585*F585,2),"")</f>
        <v/>
      </c>
      <c r="P585" s="93" t="str">
        <f>IFERROR(TRUNC(K585*F585,2),"")</f>
        <v/>
      </c>
      <c r="Q585" s="94" t="str">
        <f>IFERROR(TRUNC((O585+P585),2),"")</f>
        <v/>
      </c>
      <c r="R585" s="96" t="str">
        <f>IFERROR((Q585/$Q$593),"")</f>
        <v/>
      </c>
      <c r="S585" s="12" t="str">
        <f t="shared" si="889"/>
        <v>21.02.01</v>
      </c>
      <c r="X585" s="21"/>
      <c r="Y585" s="21"/>
    </row>
    <row r="586" spans="1:54" ht="12.95">
      <c r="A586" s="158" t="s">
        <v>1038</v>
      </c>
      <c r="B586" s="169"/>
      <c r="C586" s="169"/>
      <c r="D586" s="97" t="s">
        <v>1039</v>
      </c>
      <c r="E586" s="97"/>
      <c r="F586" s="98"/>
      <c r="G586" s="97"/>
      <c r="H586" s="97"/>
      <c r="I586" s="97"/>
      <c r="J586" s="97"/>
      <c r="K586" s="97"/>
      <c r="L586" s="97"/>
      <c r="M586" s="99"/>
      <c r="N586" s="99"/>
      <c r="O586" s="97"/>
      <c r="P586" s="97"/>
      <c r="Q586" s="97"/>
      <c r="R586" s="100"/>
      <c r="S586" s="12" t="str">
        <f t="shared" si="889"/>
        <v>21.03</v>
      </c>
      <c r="X586" s="21"/>
      <c r="Y586" s="21"/>
    </row>
    <row r="587" spans="1:54" ht="12.95">
      <c r="A587" s="159" t="s">
        <v>1040</v>
      </c>
      <c r="B587" s="170" t="str">
        <f>IFERROR((VLOOKUP(D587,#REF!,7,0)),"")</f>
        <v/>
      </c>
      <c r="C587" s="170" t="str">
        <f>IFERROR((VLOOKUP(D587,#REF!,8,0)),"")</f>
        <v/>
      </c>
      <c r="D587" s="90" t="s">
        <v>1041</v>
      </c>
      <c r="E587" s="91" t="s">
        <v>65</v>
      </c>
      <c r="F587" s="92">
        <f>F18</f>
        <v>44</v>
      </c>
      <c r="G587" s="93" t="str">
        <f>IFERROR((VLOOKUP(D587,#REF!,9,0)),"")</f>
        <v/>
      </c>
      <c r="H587" s="93" t="str">
        <f>IFERROR((VLOOKUP(D587,#REF!,10,0)),"")</f>
        <v/>
      </c>
      <c r="I587" s="94" t="str">
        <f t="shared" ref="I587:I588" si="1058">IFERROR(TRUNC((H587+G587),2),"")</f>
        <v/>
      </c>
      <c r="J587" s="93" t="str">
        <f t="shared" ref="J587:J588" si="1059">IFERROR(TRUNC(G587+G587*M587,2),"")</f>
        <v/>
      </c>
      <c r="K587" s="93" t="str">
        <f t="shared" ref="K587:K588" si="1060">IFERROR(TRUNC(H587*(1+N587),2),"")</f>
        <v/>
      </c>
      <c r="L587" s="94" t="str">
        <f t="shared" ref="L587:L588" si="1061">IFERROR(TRUNC((K587+J587),2),"")</f>
        <v/>
      </c>
      <c r="M587" s="95" t="e">
        <f t="shared" ref="M587:M588" si="1062">$X$9</f>
        <v>#REF!</v>
      </c>
      <c r="N587" s="95" t="e">
        <f t="shared" ref="N587:N588" si="1063">$X$10</f>
        <v>#REF!</v>
      </c>
      <c r="O587" s="93" t="str">
        <f t="shared" ref="O587:O588" si="1064">IFERROR(TRUNC(J587*F587,2),"")</f>
        <v/>
      </c>
      <c r="P587" s="93" t="str">
        <f t="shared" ref="P587:P588" si="1065">IFERROR(TRUNC(K587*F587,2),"")</f>
        <v/>
      </c>
      <c r="Q587" s="94" t="str">
        <f t="shared" ref="Q587:Q588" si="1066">IFERROR(TRUNC((O587+P587),2),"")</f>
        <v/>
      </c>
      <c r="R587" s="96" t="str">
        <f t="shared" ref="R587:R588" si="1067">IFERROR((Q587/$Q$593),"")</f>
        <v/>
      </c>
      <c r="S587" s="12" t="str">
        <f t="shared" si="889"/>
        <v>21.03.01</v>
      </c>
      <c r="X587" s="21"/>
      <c r="Y587" s="21"/>
    </row>
    <row r="588" spans="1:54" ht="24.95">
      <c r="A588" s="159" t="s">
        <v>1042</v>
      </c>
      <c r="B588" s="170" t="str">
        <f>IFERROR((VLOOKUP(D588,#REF!,7,0)),"")</f>
        <v/>
      </c>
      <c r="C588" s="170" t="str">
        <f>IFERROR((VLOOKUP(D588,#REF!,8,0)),"")</f>
        <v/>
      </c>
      <c r="D588" s="90" t="s">
        <v>1043</v>
      </c>
      <c r="E588" s="91" t="s">
        <v>65</v>
      </c>
      <c r="F588" s="92">
        <f>F19</f>
        <v>16</v>
      </c>
      <c r="G588" s="93" t="str">
        <f>IFERROR((VLOOKUP(D588,#REF!,9,0)),"")</f>
        <v/>
      </c>
      <c r="H588" s="93" t="str">
        <f>IFERROR((VLOOKUP(D588,#REF!,10,0)),"")</f>
        <v/>
      </c>
      <c r="I588" s="94" t="str">
        <f t="shared" si="1058"/>
        <v/>
      </c>
      <c r="J588" s="93" t="str">
        <f t="shared" si="1059"/>
        <v/>
      </c>
      <c r="K588" s="93" t="str">
        <f t="shared" si="1060"/>
        <v/>
      </c>
      <c r="L588" s="94" t="str">
        <f t="shared" si="1061"/>
        <v/>
      </c>
      <c r="M588" s="95" t="e">
        <f t="shared" si="1062"/>
        <v>#REF!</v>
      </c>
      <c r="N588" s="95" t="e">
        <f t="shared" si="1063"/>
        <v>#REF!</v>
      </c>
      <c r="O588" s="93" t="str">
        <f t="shared" si="1064"/>
        <v/>
      </c>
      <c r="P588" s="93" t="str">
        <f t="shared" si="1065"/>
        <v/>
      </c>
      <c r="Q588" s="94" t="str">
        <f t="shared" si="1066"/>
        <v/>
      </c>
      <c r="R588" s="96" t="str">
        <f t="shared" si="1067"/>
        <v/>
      </c>
      <c r="S588" s="12" t="str">
        <f t="shared" si="889"/>
        <v>21.03.02</v>
      </c>
      <c r="X588" s="21"/>
      <c r="Y588" s="21"/>
    </row>
    <row r="589" spans="1:54">
      <c r="A589" s="161"/>
      <c r="B589" s="43"/>
      <c r="C589" s="43"/>
      <c r="D589" s="42"/>
      <c r="E589" s="43"/>
      <c r="F589" s="44"/>
      <c r="G589" s="44"/>
      <c r="H589" s="44"/>
      <c r="I589" s="44"/>
      <c r="J589" s="44"/>
      <c r="K589" s="44"/>
      <c r="L589" s="45"/>
      <c r="M589" s="46"/>
      <c r="N589" s="46"/>
      <c r="O589" s="45"/>
      <c r="P589" s="45"/>
      <c r="Q589" s="45"/>
      <c r="R589" s="47"/>
      <c r="S589" s="12">
        <f t="shared" si="889"/>
        <v>0</v>
      </c>
      <c r="X589" s="21"/>
      <c r="Y589" s="21"/>
    </row>
    <row r="590" spans="1:54" ht="12.95">
      <c r="A590" s="162"/>
      <c r="B590" s="49"/>
      <c r="C590" s="49"/>
      <c r="D590" s="48"/>
      <c r="E590" s="49"/>
      <c r="F590" s="21"/>
      <c r="G590" s="21"/>
      <c r="H590" s="21"/>
      <c r="I590" s="21"/>
      <c r="J590" s="21"/>
      <c r="K590" s="21"/>
      <c r="L590" s="34"/>
      <c r="M590" s="34"/>
      <c r="N590" s="34" t="s">
        <v>115</v>
      </c>
      <c r="O590" s="50">
        <f>SUM(O581:O589)</f>
        <v>0</v>
      </c>
      <c r="P590" s="50">
        <f>SUM(P581:P589)</f>
        <v>0</v>
      </c>
      <c r="Q590" s="51">
        <f>SUM(Q581:Q589)</f>
        <v>0</v>
      </c>
      <c r="R590" s="52">
        <f>SUM(R581:R589)</f>
        <v>0</v>
      </c>
      <c r="S590" s="12">
        <f t="shared" si="889"/>
        <v>0</v>
      </c>
      <c r="X590" s="21"/>
      <c r="Y590" s="21"/>
    </row>
    <row r="591" spans="1:54" ht="12.95">
      <c r="A591" s="163"/>
      <c r="B591" s="54"/>
      <c r="C591" s="54"/>
      <c r="D591" s="53"/>
      <c r="E591" s="54"/>
      <c r="F591" s="55"/>
      <c r="G591" s="55"/>
      <c r="H591" s="55"/>
      <c r="I591" s="55"/>
      <c r="J591" s="55"/>
      <c r="K591" s="55"/>
      <c r="L591" s="56"/>
      <c r="M591" s="57"/>
      <c r="N591" s="57"/>
      <c r="O591" s="20"/>
      <c r="P591" s="20"/>
      <c r="Q591" s="57"/>
      <c r="R591" s="58"/>
      <c r="S591" s="12">
        <f t="shared" si="889"/>
        <v>0</v>
      </c>
    </row>
    <row r="592" spans="1:54">
      <c r="A592" s="165"/>
      <c r="B592" s="49"/>
      <c r="C592" s="49"/>
      <c r="D592" s="48"/>
      <c r="E592" s="49"/>
      <c r="F592" s="59"/>
      <c r="G592" s="60"/>
      <c r="H592" s="60"/>
      <c r="I592" s="60"/>
      <c r="J592" s="60"/>
      <c r="K592" s="60"/>
      <c r="L592" s="3"/>
      <c r="M592" s="3"/>
      <c r="N592" s="3"/>
      <c r="O592" s="61"/>
      <c r="P592" s="61"/>
      <c r="Q592" s="61"/>
      <c r="R592" s="62"/>
      <c r="S592" s="12">
        <f t="shared" ref="S592:S593" si="1068">+A592</f>
        <v>0</v>
      </c>
      <c r="Z592" s="21"/>
    </row>
    <row r="593" spans="1:54" s="1" customFormat="1" ht="18">
      <c r="A593" s="166"/>
      <c r="B593" s="138"/>
      <c r="C593" s="138"/>
      <c r="D593" s="138"/>
      <c r="E593" s="138"/>
      <c r="F593" s="139"/>
      <c r="G593" s="138"/>
      <c r="H593" s="138"/>
      <c r="I593" s="138"/>
      <c r="J593" s="138"/>
      <c r="K593" s="138"/>
      <c r="L593" s="129"/>
      <c r="M593" s="129"/>
      <c r="N593" s="129" t="s">
        <v>1044</v>
      </c>
      <c r="O593" s="140">
        <f>O43+O56+O69+O109+O226+O239+O252+O266+O280+O304+O313+O335+O346+O358+O442+O472+O491+O496+O522+O579+O590</f>
        <v>0</v>
      </c>
      <c r="P593" s="140">
        <f>P43+P56+P69+P109+P226+P239+P252+P266+P280+P304+P313+P335+P346+P358+P442+P472+P491+P496+P522+P579+P590</f>
        <v>0</v>
      </c>
      <c r="Q593" s="141">
        <f>Q43+Q56+Q69+Q109+Q226+Q239+Q252+Q266+Q280+Q304+Q313+Q335+Q346+Q358+Q442+Q472+Q491+Q496+Q522+Q579+Q590</f>
        <v>0</v>
      </c>
      <c r="R593" s="142">
        <f>R43+R56+R69+R109+R226+R239+R252+R266+R280+R304+R313+R335+R346+R358+R442+R472+R491+R496+R522+R579+R590</f>
        <v>0</v>
      </c>
      <c r="S593" s="12">
        <f t="shared" si="1068"/>
        <v>0</v>
      </c>
      <c r="W593" s="26">
        <f>SUM(Q16:Q592)/2-Q593</f>
        <v>0</v>
      </c>
      <c r="X593" s="3"/>
    </row>
    <row r="594" spans="1:54">
      <c r="A594" s="165"/>
      <c r="B594" s="49"/>
      <c r="C594" s="49"/>
      <c r="D594" s="48"/>
      <c r="E594" s="49"/>
      <c r="F594" s="59"/>
      <c r="G594" s="60"/>
      <c r="H594" s="60"/>
      <c r="I594" s="60"/>
      <c r="J594" s="60"/>
      <c r="K594" s="60"/>
      <c r="L594" s="3"/>
      <c r="M594" s="3"/>
      <c r="N594" s="3"/>
      <c r="O594" s="61"/>
      <c r="P594" s="61"/>
      <c r="Q594" s="61"/>
      <c r="R594" s="62"/>
      <c r="S594" s="12">
        <f t="shared" ref="S594" si="1069">+A594</f>
        <v>0</v>
      </c>
      <c r="Z594" s="21"/>
    </row>
    <row r="595" spans="1:54" s="1" customFormat="1">
      <c r="A595" s="154"/>
      <c r="D595" s="9"/>
      <c r="S595" s="6"/>
      <c r="Y595" s="3"/>
    </row>
    <row r="596" spans="1:54">
      <c r="A596" s="5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V596" s="4"/>
      <c r="W596" s="4"/>
      <c r="X596" s="4"/>
      <c r="Y596" s="14"/>
      <c r="Z596" s="4"/>
      <c r="AA596" s="4"/>
      <c r="AB596" s="4"/>
      <c r="AC596" s="4"/>
      <c r="AD596" s="4"/>
      <c r="AE596" s="4"/>
      <c r="AF596" s="4"/>
      <c r="AG596" s="4"/>
      <c r="AH596" s="4"/>
      <c r="AI596" s="4"/>
      <c r="AJ596" s="4"/>
      <c r="AK596" s="4"/>
      <c r="AL596" s="4"/>
      <c r="AM596" s="4"/>
      <c r="AN596" s="4"/>
      <c r="AO596" s="4"/>
      <c r="AP596" s="4"/>
      <c r="AQ596" s="4"/>
      <c r="AR596" s="4"/>
      <c r="AS596" s="4"/>
      <c r="AT596" s="4"/>
      <c r="AU596" s="4"/>
      <c r="AV596" s="4"/>
      <c r="AW596" s="4"/>
      <c r="AX596" s="4"/>
      <c r="AY596" s="4"/>
      <c r="AZ596" s="4"/>
      <c r="BA596" s="4"/>
      <c r="BB596" s="4"/>
    </row>
    <row r="597" spans="1:54">
      <c r="A597" s="5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V597" s="4"/>
      <c r="W597" s="4"/>
      <c r="X597" s="4"/>
      <c r="Y597" s="4"/>
      <c r="Z597" s="14"/>
      <c r="AA597" s="4"/>
      <c r="AB597" s="4"/>
      <c r="AC597" s="4"/>
      <c r="AD597" s="4"/>
      <c r="AE597" s="4"/>
      <c r="AF597" s="4"/>
      <c r="AG597" s="4"/>
      <c r="AH597" s="4"/>
      <c r="AI597" s="4"/>
      <c r="AJ597" s="4"/>
      <c r="AK597" s="4"/>
      <c r="AL597" s="4"/>
      <c r="AM597" s="4"/>
      <c r="AN597" s="4"/>
      <c r="AO597" s="4"/>
      <c r="AP597" s="4"/>
      <c r="AQ597" s="4"/>
      <c r="AR597" s="4"/>
      <c r="AS597" s="4"/>
      <c r="AT597" s="4"/>
      <c r="AU597" s="4"/>
      <c r="AV597" s="4"/>
      <c r="AW597" s="4"/>
      <c r="AX597" s="4"/>
      <c r="AY597" s="4"/>
      <c r="AZ597" s="4"/>
      <c r="BA597" s="4"/>
      <c r="BB597" s="4"/>
    </row>
    <row r="598" spans="1:54">
      <c r="A598" s="5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V598" s="4"/>
      <c r="W598" s="4"/>
      <c r="X598" s="4"/>
      <c r="Y598" s="4"/>
      <c r="Z598" s="4"/>
      <c r="AA598" s="4"/>
      <c r="AB598" s="4"/>
      <c r="AC598" s="4"/>
      <c r="AD598" s="4"/>
      <c r="AE598" s="4"/>
      <c r="AF598" s="4"/>
      <c r="AG598" s="4"/>
      <c r="AH598" s="4"/>
      <c r="AI598" s="4"/>
      <c r="AJ598" s="4"/>
      <c r="AK598" s="4"/>
      <c r="AL598" s="4"/>
      <c r="AM598" s="4"/>
      <c r="AN598" s="4"/>
      <c r="AO598" s="4"/>
      <c r="AP598" s="4"/>
      <c r="AQ598" s="4"/>
      <c r="AR598" s="4"/>
      <c r="AS598" s="4"/>
      <c r="AT598" s="4"/>
      <c r="AU598" s="4"/>
      <c r="AV598" s="4"/>
      <c r="AW598" s="4"/>
      <c r="AX598" s="4"/>
      <c r="AY598" s="4"/>
      <c r="AZ598" s="4"/>
      <c r="BA598" s="4"/>
      <c r="BB598" s="4"/>
    </row>
    <row r="599" spans="1:54" s="1" customFormat="1" ht="12.95">
      <c r="A599" s="186" t="s">
        <v>1045</v>
      </c>
      <c r="B599" s="186"/>
      <c r="C599" s="186"/>
      <c r="D599" s="186"/>
      <c r="E599" s="186"/>
      <c r="F599" s="186"/>
      <c r="G599" s="186"/>
      <c r="H599" s="186"/>
      <c r="I599" s="3"/>
      <c r="J599" s="3"/>
      <c r="K599" s="3"/>
      <c r="L599" s="3"/>
      <c r="M599" s="22"/>
      <c r="N599" s="22"/>
      <c r="O599" s="3"/>
      <c r="P599" s="3"/>
      <c r="Q599" s="23"/>
    </row>
    <row r="600" spans="1:54" s="1" customFormat="1" ht="11.45">
      <c r="A600" s="190" t="s">
        <v>1046</v>
      </c>
      <c r="B600" s="190"/>
      <c r="C600" s="190"/>
      <c r="D600" s="190"/>
      <c r="E600" s="190"/>
      <c r="F600" s="190"/>
      <c r="G600" s="190"/>
      <c r="H600" s="190"/>
      <c r="I600" s="190"/>
      <c r="J600" s="190"/>
      <c r="K600" s="190"/>
      <c r="L600" s="190"/>
      <c r="M600" s="190"/>
      <c r="N600" s="190"/>
      <c r="O600" s="190"/>
      <c r="P600" s="190"/>
      <c r="Q600" s="190"/>
      <c r="R600" s="190"/>
    </row>
    <row r="601" spans="1:54" s="1" customFormat="1" ht="11.45">
      <c r="A601" s="190"/>
      <c r="B601" s="190"/>
      <c r="C601" s="190"/>
      <c r="D601" s="190"/>
      <c r="E601" s="190"/>
      <c r="F601" s="190"/>
      <c r="G601" s="190"/>
      <c r="H601" s="190"/>
      <c r="I601" s="190"/>
      <c r="J601" s="190"/>
      <c r="K601" s="190"/>
      <c r="L601" s="190"/>
      <c r="M601" s="190"/>
      <c r="N601" s="190"/>
      <c r="O601" s="190"/>
      <c r="P601" s="190"/>
      <c r="Q601" s="190"/>
      <c r="R601" s="190"/>
    </row>
    <row r="602" spans="1:54" s="1" customFormat="1">
      <c r="A602" s="190" t="s">
        <v>1047</v>
      </c>
      <c r="B602" s="190"/>
      <c r="C602" s="190"/>
      <c r="D602" s="190"/>
      <c r="E602" s="190"/>
      <c r="F602" s="190"/>
      <c r="G602" s="190"/>
      <c r="H602" s="190"/>
      <c r="I602" s="190"/>
      <c r="J602" s="4"/>
      <c r="K602" s="4"/>
      <c r="L602" s="4"/>
      <c r="M602" s="64"/>
      <c r="N602" s="64"/>
      <c r="O602" s="64"/>
      <c r="P602" s="64"/>
      <c r="Q602" s="14"/>
    </row>
    <row r="603" spans="1:54" s="1" customFormat="1">
      <c r="A603" s="190" t="str">
        <f>CONCATENATE("3) Composições Fonte SINAPI: são composições referenciadas e/ou retiradas da base de dados do SINAPI - Sistema de Preços, Custos e Índices, da Caixa Econômica Federal, com data base de ",R8,".")</f>
        <v>3) Composições Fonte SINAPI: são composições referenciadas e/ou retiradas da base de dados do SINAPI - Sistema de Preços, Custos e Índices, da Caixa Econômica Federal, com data base de .</v>
      </c>
      <c r="B603" s="190"/>
      <c r="C603" s="190"/>
      <c r="D603" s="190"/>
      <c r="E603" s="190"/>
      <c r="F603" s="190"/>
      <c r="G603" s="190"/>
      <c r="H603" s="190"/>
      <c r="I603" s="190"/>
      <c r="J603" s="190"/>
      <c r="K603" s="190"/>
      <c r="L603" s="190"/>
      <c r="M603" s="190"/>
      <c r="N603" s="190"/>
      <c r="O603" s="190"/>
      <c r="P603" s="190"/>
      <c r="Q603" s="190"/>
      <c r="R603" s="190"/>
    </row>
    <row r="604" spans="1:54" s="1" customFormat="1">
      <c r="A604" s="190" t="s">
        <v>1048</v>
      </c>
      <c r="B604" s="190"/>
      <c r="C604" s="190"/>
      <c r="D604" s="190"/>
      <c r="E604" s="190"/>
      <c r="F604" s="190"/>
      <c r="G604" s="190"/>
      <c r="H604" s="190"/>
      <c r="I604" s="190"/>
      <c r="J604" s="63"/>
      <c r="K604" s="2"/>
      <c r="L604" s="3"/>
      <c r="M604" s="24"/>
      <c r="N604" s="24"/>
      <c r="O604" s="24"/>
      <c r="P604" s="24"/>
      <c r="Q604" s="25"/>
    </row>
    <row r="605" spans="1:54" s="1" customFormat="1">
      <c r="A605" s="190" t="s">
        <v>1049</v>
      </c>
      <c r="B605" s="190"/>
      <c r="C605" s="190"/>
      <c r="D605" s="190"/>
      <c r="E605" s="190"/>
      <c r="F605" s="190"/>
      <c r="G605" s="190"/>
      <c r="H605" s="190"/>
      <c r="I605" s="190"/>
      <c r="J605" s="63"/>
      <c r="K605" s="2"/>
      <c r="L605" s="3"/>
      <c r="M605" s="24"/>
      <c r="N605" s="24"/>
      <c r="O605" s="24"/>
      <c r="P605" s="24"/>
      <c r="Q605" s="25"/>
    </row>
    <row r="606" spans="1:54" s="1" customFormat="1">
      <c r="A606" s="190" t="s">
        <v>1050</v>
      </c>
      <c r="B606" s="190"/>
      <c r="C606" s="190"/>
      <c r="D606" s="190"/>
      <c r="E606" s="190"/>
      <c r="F606" s="190"/>
      <c r="G606" s="190"/>
      <c r="H606" s="190"/>
      <c r="I606" s="190"/>
      <c r="J606" s="63"/>
      <c r="K606" s="2"/>
      <c r="L606" s="3"/>
      <c r="M606" s="24"/>
      <c r="N606" s="24"/>
      <c r="O606" s="24"/>
      <c r="P606" s="24"/>
      <c r="Q606" s="25"/>
    </row>
    <row r="607" spans="1:54" s="1" customFormat="1">
      <c r="A607" s="190" t="s">
        <v>1051</v>
      </c>
      <c r="B607" s="190"/>
      <c r="C607" s="190"/>
      <c r="D607" s="190"/>
      <c r="E607" s="190"/>
      <c r="F607" s="190"/>
      <c r="G607" s="190"/>
      <c r="H607" s="190"/>
      <c r="I607" s="190"/>
      <c r="J607" s="2"/>
      <c r="K607" s="2"/>
      <c r="L607" s="3"/>
      <c r="M607" s="24"/>
      <c r="N607" s="24"/>
      <c r="O607" s="24"/>
      <c r="P607" s="24"/>
      <c r="Q607" s="25"/>
    </row>
    <row r="608" spans="1:54" s="1" customFormat="1">
      <c r="A608" s="190" t="s">
        <v>1052</v>
      </c>
      <c r="B608" s="190"/>
      <c r="C608" s="190"/>
      <c r="D608" s="190"/>
      <c r="E608" s="190"/>
      <c r="F608" s="190"/>
      <c r="G608" s="190"/>
      <c r="H608" s="190"/>
      <c r="I608" s="190"/>
      <c r="J608" s="2"/>
      <c r="K608" s="2"/>
      <c r="L608" s="3"/>
      <c r="M608" s="24"/>
      <c r="N608" s="24"/>
      <c r="O608" s="24"/>
      <c r="P608" s="24"/>
      <c r="Q608" s="25"/>
    </row>
    <row r="609" spans="1:18" ht="12.75" customHeight="1">
      <c r="A609" s="190" t="s">
        <v>1053</v>
      </c>
      <c r="B609" s="190"/>
      <c r="C609" s="190"/>
      <c r="D609" s="190"/>
      <c r="E609" s="190"/>
      <c r="F609" s="190"/>
      <c r="G609" s="190"/>
      <c r="H609" s="190"/>
      <c r="I609" s="190"/>
      <c r="J609" s="190"/>
      <c r="K609" s="190"/>
      <c r="L609" s="190"/>
      <c r="M609" s="190"/>
      <c r="N609" s="190"/>
      <c r="O609" s="190"/>
      <c r="P609" s="190"/>
      <c r="Q609" s="190"/>
      <c r="R609" s="190"/>
    </row>
    <row r="610" spans="1:18">
      <c r="A610" s="190"/>
      <c r="B610" s="190"/>
      <c r="C610" s="190"/>
      <c r="D610" s="190"/>
      <c r="E610" s="190"/>
      <c r="F610" s="190"/>
      <c r="G610" s="190"/>
      <c r="H610" s="190"/>
      <c r="I610" s="190"/>
      <c r="J610" s="190"/>
      <c r="K610" s="190"/>
      <c r="L610" s="190"/>
      <c r="M610" s="190"/>
      <c r="N610" s="190"/>
      <c r="O610" s="190"/>
      <c r="P610" s="3"/>
      <c r="Q610" s="1"/>
      <c r="R610" s="1"/>
    </row>
  </sheetData>
  <sheetProtection selectLockedCells="1" selectUnlockedCells="1"/>
  <customSheetViews>
    <customSheetView guid="{2C7244A5-EBA5-4A90-ADB4-07A485CCCB4E}" scale="115" showPageBreaks="1" showGridLines="0" fitToPage="1" printArea="1" showAutoFilter="1" hiddenColumns="1" view="pageBreakPreview" topLeftCell="A837">
      <selection activeCell="F852" sqref="F852"/>
      <pageMargins left="0" right="0" top="0" bottom="0" header="0" footer="0"/>
      <printOptions horizontalCentered="1"/>
      <pageSetup paperSize="9" scale="50" firstPageNumber="0" fitToHeight="0" orientation="landscape" horizontalDpi="300" verticalDpi="300" r:id="rId1"/>
      <headerFooter alignWithMargins="0">
        <oddFooter>Página &amp;P de &amp;N</oddFooter>
      </headerFooter>
      <autoFilter ref="A1:BK1255" xr:uid="{3B3C639A-8099-4768-B25E-089409B70212}"/>
    </customSheetView>
    <customSheetView guid="{D055CD2C-750B-4CF1-BD43-BE5C2ED8C627}" scale="70" showPageBreaks="1" showGridLines="0" fitToPage="1" printArea="1" view="pageBreakPreview">
      <selection activeCell="C40" sqref="C40"/>
      <pageMargins left="0" right="0" top="0" bottom="0" header="0" footer="0"/>
      <printOptions horizontalCentered="1"/>
      <pageSetup paperSize="9" scale="42" firstPageNumber="0" fitToHeight="0" orientation="landscape" horizontalDpi="300" verticalDpi="300" r:id="rId2"/>
      <headerFooter alignWithMargins="0">
        <oddFooter>&amp;RPág &amp;P</oddFooter>
      </headerFooter>
    </customSheetView>
    <customSheetView guid="{FFDFE0C9-AE77-44CB-A4A0-E74E28A8B8F1}" scale="85" showPageBreaks="1" fitToPage="1" printArea="1" hiddenColumns="1" view="pageBreakPreview" topLeftCell="A639">
      <selection activeCell="D655" sqref="D655"/>
      <pageMargins left="0" right="0" top="0" bottom="0" header="0" footer="0"/>
      <printOptions horizontalCentered="1"/>
      <pageSetup paperSize="9" scale="29" firstPageNumber="0" fitToHeight="0" orientation="portrait" horizontalDpi="300" verticalDpi="300" r:id="rId3"/>
      <headerFooter alignWithMargins="0">
        <oddFooter>Página &amp;P de &amp;N</oddFooter>
      </headerFooter>
    </customSheetView>
    <customSheetView guid="{BD61D967-F374-4169-AE3B-15C37D8209C3}" scale="85" showPageBreaks="1" showGridLines="0" fitToPage="1" printArea="1" hiddenRows="1" view="pageBreakPreview" topLeftCell="A1099">
      <selection activeCell="A871" sqref="A870:XFD871"/>
      <pageMargins left="0" right="0" top="0" bottom="0" header="0" footer="0"/>
      <printOptions horizontalCentered="1"/>
      <pageSetup paperSize="9" scale="29" firstPageNumber="0" fitToHeight="0" orientation="portrait" horizontalDpi="300" verticalDpi="300" r:id="rId4"/>
      <headerFooter alignWithMargins="0">
        <oddFooter>&amp;RPág &amp;P</oddFooter>
      </headerFooter>
    </customSheetView>
    <customSheetView guid="{65553C94-47D4-4154-BC12-BBE1973E96D0}" scale="85" showPageBreaks="1" showGridLines="0" fitToPage="1" printArea="1" showAutoFilter="1" hiddenColumns="1" view="pageBreakPreview" topLeftCell="A366">
      <selection activeCell="D292" sqref="D292"/>
      <pageMargins left="0" right="0" top="0" bottom="0" header="0" footer="0"/>
      <printOptions horizontalCentered="1"/>
      <pageSetup paperSize="9" scale="43" firstPageNumber="0" fitToHeight="0" orientation="landscape" horizontalDpi="300" verticalDpi="300" r:id="rId5"/>
      <headerFooter alignWithMargins="0">
        <oddFooter>Página &amp;P de &amp;N</oddFooter>
      </headerFooter>
      <autoFilter ref="A1:R1151" xr:uid="{639BDD04-FA90-40BE-9563-2778C7D6ACF4}"/>
    </customSheetView>
    <customSheetView guid="{E07AF128-F8FA-40FE-9EBB-0A06881E1AD4}" scale="85" showPageBreaks="1" fitToPage="1" printArea="1" hiddenColumns="1" view="pageBreakPreview" topLeftCell="C336">
      <selection activeCell="D390" sqref="D390"/>
      <rowBreaks count="1" manualBreakCount="1">
        <brk id="300" max="13" man="1"/>
      </rowBreaks>
      <pageMargins left="0" right="0" top="0" bottom="0" header="0" footer="0"/>
      <printOptions horizontalCentered="1"/>
      <pageSetup paperSize="9" scale="43" firstPageNumber="0" fitToHeight="0" orientation="landscape" horizontalDpi="300" verticalDpi="300" r:id="rId6"/>
      <headerFooter alignWithMargins="0">
        <oddFooter>&amp;RPág &amp;P</oddFooter>
      </headerFooter>
    </customSheetView>
    <customSheetView guid="{8A98611B-5190-48A1-B5BD-145A7E22A279}" scale="80" showPageBreaks="1" fitToPage="1" printArea="1" hiddenColumns="1" view="pageBreakPreview" topLeftCell="A386">
      <selection activeCell="D408" sqref="D408"/>
      <rowBreaks count="1" manualBreakCount="1">
        <brk id="519" max="13" man="1"/>
      </rowBreaks>
      <pageMargins left="0" right="0" top="0" bottom="0" header="0" footer="0"/>
      <printOptions horizontalCentered="1"/>
      <pageSetup paperSize="9" scale="43" firstPageNumber="0" fitToHeight="0" orientation="landscape" horizontalDpi="300" verticalDpi="300" r:id="rId7"/>
      <headerFooter alignWithMargins="0">
        <oddFooter>&amp;RPág &amp;P</oddFooter>
      </headerFooter>
    </customSheetView>
    <customSheetView guid="{FE160BBC-31A7-4960-AF16-8C67A9473859}" scale="85" showPageBreaks="1" fitToPage="1" printArea="1" hiddenColumns="1" view="pageBreakPreview" topLeftCell="A4">
      <selection activeCell="A25" sqref="A25"/>
      <rowBreaks count="1" manualBreakCount="1">
        <brk id="261" max="13" man="1"/>
      </rowBreaks>
      <pageMargins left="0" right="0" top="0" bottom="0" header="0" footer="0"/>
      <printOptions horizontalCentered="1"/>
      <pageSetup paperSize="9" scale="44" firstPageNumber="0" fitToHeight="0" orientation="landscape" horizontalDpi="300" verticalDpi="300" r:id="rId8"/>
      <headerFooter alignWithMargins="0">
        <oddFooter>&amp;RPág &amp;P</oddFooter>
      </headerFooter>
    </customSheetView>
    <customSheetView guid="{837FDDAD-02B6-476E-A8FC-DACE384B0730}" scale="80" showPageBreaks="1" fitToPage="1" printArea="1" hiddenColumns="1" view="pageBreakPreview" topLeftCell="A18">
      <selection activeCell="D27" sqref="D27"/>
      <pageMargins left="0" right="0" top="0" bottom="0" header="0" footer="0"/>
      <printOptions horizontalCentered="1"/>
      <pageSetup paperSize="9" scale="41" firstPageNumber="0" fitToHeight="9" orientation="landscape" horizontalDpi="300" verticalDpi="300" r:id="rId9"/>
      <headerFooter alignWithMargins="0">
        <oddFooter>&amp;RPágina &amp;P de &amp;N</oddFooter>
      </headerFooter>
    </customSheetView>
    <customSheetView guid="{66C747DE-74BC-479A-9E8A-F03789C325BF}" scale="85" showPageBreaks="1" fitToPage="1" printArea="1" showAutoFilter="1" view="pageBreakPreview" topLeftCell="A294">
      <selection activeCell="D300" sqref="D300"/>
      <pageMargins left="0" right="0" top="0" bottom="0" header="0" footer="0"/>
      <printOptions horizontalCentered="1"/>
      <pageSetup paperSize="9" scale="47" firstPageNumber="0" fitToHeight="0" orientation="landscape" horizontalDpi="300" verticalDpi="300" r:id="rId10"/>
      <headerFooter alignWithMargins="0">
        <oddFooter>&amp;RPág &amp;P</oddFooter>
      </headerFooter>
      <autoFilter ref="A117:Q434" xr:uid="{CEA0EF07-C3E1-436A-A7A1-85C6D65FBC0A}"/>
    </customSheetView>
    <customSheetView guid="{18FF27C2-F7DB-4346-BA49-855A29E6A250}" scale="120" fitToPage="1" topLeftCell="A1612">
      <selection activeCell="C1634" activeCellId="1" sqref="C1633 C1634"/>
      <pageMargins left="0" right="0" top="0" bottom="0" header="0" footer="0"/>
      <printOptions horizontalCentered="1"/>
      <pageSetup paperSize="9" scale="50" firstPageNumber="0" fitToHeight="0" orientation="landscape" horizontalDpi="300" verticalDpi="300" r:id="rId11"/>
      <headerFooter alignWithMargins="0">
        <oddFooter>&amp;RPág &amp;P</oddFooter>
      </headerFooter>
    </customSheetView>
    <customSheetView guid="{E831E57B-F8E7-412E-87CA-84FAAD8F7204}" scale="115" showPageBreaks="1" fitToPage="1" printArea="1" topLeftCell="A47">
      <selection activeCell="D51" sqref="D51 C1634"/>
      <pageMargins left="0" right="0" top="0" bottom="0" header="0" footer="0"/>
      <printOptions horizontalCentered="1"/>
      <pageSetup paperSize="9" scale="57" firstPageNumber="0" fitToHeight="0" orientation="landscape" horizontalDpi="300" verticalDpi="300" r:id="rId12"/>
      <headerFooter alignWithMargins="0">
        <oddFooter>&amp;RPág &amp;P</oddFooter>
      </headerFooter>
    </customSheetView>
    <customSheetView guid="{9656E17F-EFA9-4EE6-8719-6FA72075AB59}" fitToPage="1" printArea="1" topLeftCell="A1111">
      <selection activeCell="H654" sqref="H654:M662 C1634"/>
      <pageMargins left="0" right="0" top="0" bottom="0" header="0" footer="0"/>
      <printOptions horizontalCentered="1"/>
      <pageSetup paperSize="9" scale="39" firstPageNumber="0" fitToHeight="0" orientation="portrait" horizontalDpi="300" verticalDpi="300" r:id="rId13"/>
      <headerFooter alignWithMargins="0">
        <oddFooter>&amp;RPág &amp;P</oddFooter>
      </headerFooter>
    </customSheetView>
    <customSheetView guid="{88F4D9A7-480C-4DB0-A1DE-3ED2066CAD53}" showPageBreaks="1" fitToPage="1" printArea="1" hiddenColumns="1" topLeftCell="A160">
      <selection activeCell="D174" sqref="D174 C1634"/>
      <pageMargins left="0" right="0" top="0" bottom="0" header="0" footer="0"/>
      <printOptions horizontalCentered="1"/>
      <pageSetup paperSize="9" scale="32" firstPageNumber="0" fitToHeight="0" orientation="portrait" horizontalDpi="300" verticalDpi="300" r:id="rId14"/>
      <headerFooter alignWithMargins="0">
        <oddFooter>&amp;RPág &amp;P</oddFooter>
      </headerFooter>
    </customSheetView>
    <customSheetView guid="{540870B9-4D0A-4A73-A94F-4A84FAFA6DD1}" scale="118" fitToPage="1" hiddenColumns="1" topLeftCell="A1361">
      <selection activeCell="C1369" sqref="C1369 C1634"/>
      <pageMargins left="0" right="0" top="0" bottom="0" header="0" footer="0"/>
      <printOptions horizontalCentered="1"/>
      <pageSetup paperSize="9" scale="37" firstPageNumber="0" fitToHeight="0" orientation="portrait" horizontalDpi="300" verticalDpi="300" r:id="rId15"/>
      <headerFooter alignWithMargins="0">
        <oddFooter>&amp;RPág &amp;P</oddFooter>
      </headerFooter>
    </customSheetView>
    <customSheetView guid="{F6280980-783E-4482-97EC-91569F4EA8FF}" scale="80" showPageBreaks="1" fitToPage="1" printArea="1" view="pageBreakPreview" topLeftCell="A258">
      <selection activeCell="A409" sqref="A409 C1634"/>
      <pageMargins left="0" right="0" top="0" bottom="0" header="0" footer="0"/>
      <printOptions horizontalCentered="1"/>
      <pageSetup paperSize="9" scale="17" firstPageNumber="0" fitToHeight="3" orientation="landscape" horizontalDpi="300" verticalDpi="300" r:id="rId16"/>
      <headerFooter alignWithMargins="0">
        <oddFooter>&amp;RPágina &amp;P de &amp;N</oddFooter>
      </headerFooter>
    </customSheetView>
    <customSheetView guid="{E8C7B569-3454-44A9-85EB-772D3FCA90F5}" scale="85" showPageBreaks="1" fitToPage="1" printArea="1" hiddenColumns="1" view="pageBreakPreview">
      <selection activeCell="A22" sqref="A22:N22 C1634"/>
      <rowBreaks count="1" manualBreakCount="1">
        <brk id="262" max="13" man="1"/>
      </rowBreaks>
      <pageMargins left="0" right="0" top="0" bottom="0" header="0" footer="0"/>
      <printOptions horizontalCentered="1"/>
      <pageSetup paperSize="9" scale="46" firstPageNumber="0" fitToHeight="0" orientation="landscape" horizontalDpi="300" verticalDpi="300" r:id="rId17"/>
      <headerFooter alignWithMargins="0">
        <oddFooter>&amp;RPág &amp;P</oddFooter>
      </headerFooter>
    </customSheetView>
    <customSheetView guid="{4617BB81-CFB3-426F-A2FA-A22F3D9BF0CB}" scale="55" showPageBreaks="1" fitToPage="1" printArea="1" hiddenColumns="1" view="pageBreakPreview">
      <selection activeCell="G25" sqref="G25 C1634"/>
      <pageMargins left="0" right="0" top="0" bottom="0" header="0" footer="0"/>
      <printOptions horizontalCentered="1"/>
      <pageSetup paperSize="9" scale="41" firstPageNumber="0" fitToHeight="0" orientation="landscape" horizontalDpi="300" verticalDpi="300" r:id="rId18"/>
      <headerFooter alignWithMargins="0">
        <oddFooter>&amp;RPág &amp;P</oddFooter>
      </headerFooter>
    </customSheetView>
    <customSheetView guid="{ED7B1133-2EE2-4997-A811-6C6EDEB5F645}" scale="85" showPageBreaks="1" showGridLines="0" fitToPage="1" printArea="1" showAutoFilter="1" hiddenColumns="1" view="pageBreakPreview" topLeftCell="A1017">
      <selection activeCell="D983" sqref="D983 C1634"/>
      <pageMargins left="0" right="0" top="0" bottom="0" header="0" footer="0"/>
      <printOptions horizontalCentered="1"/>
      <pageSetup paperSize="9" scale="50" firstPageNumber="0" fitToHeight="0" orientation="landscape" horizontalDpi="300" verticalDpi="300" r:id="rId19"/>
      <headerFooter alignWithMargins="0">
        <oddFooter>Página &amp;P de &amp;N</oddFooter>
      </headerFooter>
      <autoFilter ref="A1:BK1275" xr:uid="{D8B574C7-0D34-460E-8320-8917DCBCB219}"/>
    </customSheetView>
    <customSheetView guid="{2A5529D8-6967-4BD2-8135-E24F233314F2}" scale="85" showPageBreaks="1" showGridLines="0" fitToPage="1" printArea="1" showAutoFilter="1" hiddenColumns="1" view="pageBreakPreview">
      <selection activeCell="A1249" sqref="A1249:H1249 C1634"/>
      <pageMargins left="0" right="0" top="0" bottom="0" header="0" footer="0"/>
      <printOptions horizontalCentered="1"/>
      <pageSetup paperSize="9" scale="50" firstPageNumber="0" fitToHeight="0" orientation="landscape" horizontalDpi="300" verticalDpi="300" r:id="rId20"/>
      <headerFooter alignWithMargins="0">
        <oddFooter>Página &amp;P de &amp;N</oddFooter>
      </headerFooter>
      <autoFilter ref="A1:BK1255" xr:uid="{01C36FE3-C143-4745-8C78-15C43D176148}"/>
    </customSheetView>
  </customSheetViews>
  <mergeCells count="23">
    <mergeCell ref="A610:O610"/>
    <mergeCell ref="J12:L13"/>
    <mergeCell ref="G12:I13"/>
    <mergeCell ref="O12:P13"/>
    <mergeCell ref="B12:C13"/>
    <mergeCell ref="A602:I602"/>
    <mergeCell ref="A603:R603"/>
    <mergeCell ref="A604:I604"/>
    <mergeCell ref="A605:I605"/>
    <mergeCell ref="A606:I606"/>
    <mergeCell ref="A607:I607"/>
    <mergeCell ref="A608:I608"/>
    <mergeCell ref="A609:R609"/>
    <mergeCell ref="R12:R14"/>
    <mergeCell ref="A600:R601"/>
    <mergeCell ref="Q12:Q14"/>
    <mergeCell ref="M12:M14"/>
    <mergeCell ref="N12:N14"/>
    <mergeCell ref="A599:H599"/>
    <mergeCell ref="A12:A14"/>
    <mergeCell ref="D12:D14"/>
    <mergeCell ref="E12:E14"/>
    <mergeCell ref="F12:F14"/>
  </mergeCells>
  <phoneticPr fontId="19" type="noConversion"/>
  <conditionalFormatting sqref="A134:C134 A135:A137 A169:E170 G169:R170 A198:E199 G198:R199 G362:R375 A574:E577 G574:R577">
    <cfRule type="expression" dxfId="202" priority="98" stopIfTrue="1">
      <formula>A134=""</formula>
    </cfRule>
  </conditionalFormatting>
  <conditionalFormatting sqref="A154:C154 A155:A157">
    <cfRule type="expression" dxfId="201" priority="87" stopIfTrue="1">
      <formula>A154=""</formula>
    </cfRule>
  </conditionalFormatting>
  <conditionalFormatting sqref="A203:C203 A204:A212">
    <cfRule type="expression" dxfId="200" priority="56" stopIfTrue="1">
      <formula>A203=""</formula>
    </cfRule>
  </conditionalFormatting>
  <conditionalFormatting sqref="A554:D555">
    <cfRule type="expression" dxfId="199" priority="12" stopIfTrue="1">
      <formula>A554=""</formula>
    </cfRule>
  </conditionalFormatting>
  <conditionalFormatting sqref="A18:E19 A34:E34 A36:E38 A40:E41 A47:E47 A60:E64 A87:E91 G87:R91 A93:E93 A95:E97 D98:D100 A98:A101 A144:E148 G144:R148 G173:R173 A175:E176 G175:R176 A178:E179 G178:R179 A230:E232 A231:A233 D233 A237:E237 A308:E309 A311:E311 A377:E380 G377:R380 A383:E390 G383:R390 A392:E393 A395:E395 A418:E429 G418:R429 A454:E455 G454:R455 A457:E458 G457:R458 A477:E480 G477:R480 A482:E482 G482:R482 A484:E486 G484:R486 A488:E489 G488:R489 A583:E583 A585:E585 A587:E588">
    <cfRule type="expression" dxfId="198" priority="782" stopIfTrue="1">
      <formula>A18=""</formula>
    </cfRule>
  </conditionalFormatting>
  <conditionalFormatting sqref="A22:E23 A25:E32">
    <cfRule type="expression" dxfId="197" priority="489" stopIfTrue="1">
      <formula>A22=""</formula>
    </cfRule>
  </conditionalFormatting>
  <conditionalFormatting sqref="A49:E49">
    <cfRule type="expression" dxfId="196" priority="487" stopIfTrue="1">
      <formula>A49=""</formula>
    </cfRule>
  </conditionalFormatting>
  <conditionalFormatting sqref="A51:E54">
    <cfRule type="expression" dxfId="195" priority="488" stopIfTrue="1">
      <formula>A51=""</formula>
    </cfRule>
  </conditionalFormatting>
  <conditionalFormatting sqref="A66:E67">
    <cfRule type="expression" dxfId="194" priority="486" stopIfTrue="1">
      <formula>A66=""</formula>
    </cfRule>
  </conditionalFormatting>
  <conditionalFormatting sqref="A73:E77">
    <cfRule type="expression" dxfId="193" priority="185" stopIfTrue="1">
      <formula>A73=""</formula>
    </cfRule>
  </conditionalFormatting>
  <conditionalFormatting sqref="A79:E81">
    <cfRule type="expression" dxfId="192" priority="481" stopIfTrue="1">
      <formula>A79=""</formula>
    </cfRule>
  </conditionalFormatting>
  <conditionalFormatting sqref="A83:E85">
    <cfRule type="expression" dxfId="191" priority="183" stopIfTrue="1">
      <formula>A83=""</formula>
    </cfRule>
  </conditionalFormatting>
  <conditionalFormatting sqref="A99:E101">
    <cfRule type="expression" dxfId="190" priority="420" stopIfTrue="1">
      <formula>A99=""</formula>
    </cfRule>
  </conditionalFormatting>
  <conditionalFormatting sqref="A103:E103">
    <cfRule type="expression" dxfId="189" priority="447" stopIfTrue="1">
      <formula>A103=""</formula>
    </cfRule>
  </conditionalFormatting>
  <conditionalFormatting sqref="A105:E107">
    <cfRule type="expression" dxfId="188" priority="417" stopIfTrue="1">
      <formula>A105=""</formula>
    </cfRule>
  </conditionalFormatting>
  <conditionalFormatting sqref="A113:E115">
    <cfRule type="expression" dxfId="187" priority="40" stopIfTrue="1">
      <formula>A113=""</formula>
    </cfRule>
  </conditionalFormatting>
  <conditionalFormatting sqref="A119:E119">
    <cfRule type="expression" dxfId="186" priority="39" stopIfTrue="1">
      <formula>A119=""</formula>
    </cfRule>
  </conditionalFormatting>
  <conditionalFormatting sqref="A121:E123">
    <cfRule type="expression" dxfId="185" priority="36" stopIfTrue="1">
      <formula>A121=""</formula>
    </cfRule>
  </conditionalFormatting>
  <conditionalFormatting sqref="A125:E126">
    <cfRule type="expression" dxfId="184" priority="124" stopIfTrue="1">
      <formula>A125=""</formula>
    </cfRule>
  </conditionalFormatting>
  <conditionalFormatting sqref="A128:E129 G128:R129">
    <cfRule type="expression" dxfId="183" priority="112" stopIfTrue="1">
      <formula>A128=""</formula>
    </cfRule>
  </conditionalFormatting>
  <conditionalFormatting sqref="A131:E131">
    <cfRule type="expression" dxfId="182" priority="110" stopIfTrue="1">
      <formula>A131=""</formula>
    </cfRule>
  </conditionalFormatting>
  <conditionalFormatting sqref="A150:E151 G150:R151">
    <cfRule type="expression" dxfId="181" priority="76" stopIfTrue="1">
      <formula>A150=""</formula>
    </cfRule>
  </conditionalFormatting>
  <conditionalFormatting sqref="A159:E159 G159:R159">
    <cfRule type="expression" dxfId="180" priority="71" stopIfTrue="1">
      <formula>A159=""</formula>
    </cfRule>
  </conditionalFormatting>
  <conditionalFormatting sqref="A161:E161">
    <cfRule type="expression" dxfId="179" priority="78" stopIfTrue="1">
      <formula>A161=""</formula>
    </cfRule>
  </conditionalFormatting>
  <conditionalFormatting sqref="A163:E163">
    <cfRule type="expression" dxfId="178" priority="35" stopIfTrue="1">
      <formula>A163=""</formula>
    </cfRule>
  </conditionalFormatting>
  <conditionalFormatting sqref="A165:E167">
    <cfRule type="expression" dxfId="177" priority="104" stopIfTrue="1">
      <formula>A165=""</formula>
    </cfRule>
  </conditionalFormatting>
  <conditionalFormatting sqref="A173:E173">
    <cfRule type="expression" dxfId="176" priority="69" stopIfTrue="1">
      <formula>A173=""</formula>
    </cfRule>
  </conditionalFormatting>
  <conditionalFormatting sqref="A182:E182 G182:R182 A189:E190 G189:R190 A193:E193 G193:R193 A195:E196 G195:R196 A200 D200 A201:E201 G201:R201 A202 D202">
    <cfRule type="expression" dxfId="175" priority="70" stopIfTrue="1">
      <formula>A182=""</formula>
    </cfRule>
  </conditionalFormatting>
  <conditionalFormatting sqref="A184:E187 G184:R187">
    <cfRule type="expression" dxfId="174" priority="68" stopIfTrue="1">
      <formula>A184=""</formula>
    </cfRule>
  </conditionalFormatting>
  <conditionalFormatting sqref="A214:E222">
    <cfRule type="expression" dxfId="173" priority="130" stopIfTrue="1">
      <formula>A214=""</formula>
    </cfRule>
  </conditionalFormatting>
  <conditionalFormatting sqref="A224:E224 G224:R224">
    <cfRule type="expression" dxfId="172" priority="44" stopIfTrue="1">
      <formula>A224=""</formula>
    </cfRule>
  </conditionalFormatting>
  <conditionalFormatting sqref="A234:E235">
    <cfRule type="expression" dxfId="171" priority="470" stopIfTrue="1">
      <formula>A234=""</formula>
    </cfRule>
  </conditionalFormatting>
  <conditionalFormatting sqref="A243:E243">
    <cfRule type="expression" dxfId="170" priority="145" stopIfTrue="1">
      <formula>A243=""</formula>
    </cfRule>
  </conditionalFormatting>
  <conditionalFormatting sqref="A245:E248">
    <cfRule type="expression" dxfId="169" priority="28" stopIfTrue="1">
      <formula>A245=""</formula>
    </cfRule>
  </conditionalFormatting>
  <conditionalFormatting sqref="A250:E250">
    <cfRule type="expression" dxfId="168" priority="160" stopIfTrue="1">
      <formula>A250=""</formula>
    </cfRule>
  </conditionalFormatting>
  <conditionalFormatting sqref="A256:E256">
    <cfRule type="expression" dxfId="167" priority="169" stopIfTrue="1">
      <formula>A256=""</formula>
    </cfRule>
  </conditionalFormatting>
  <conditionalFormatting sqref="A258:E258 A260:E260">
    <cfRule type="expression" dxfId="166" priority="162" stopIfTrue="1">
      <formula>A258=""</formula>
    </cfRule>
  </conditionalFormatting>
  <conditionalFormatting sqref="A262:E262 A264:E264">
    <cfRule type="expression" dxfId="165" priority="167" stopIfTrue="1">
      <formula>A262=""</formula>
    </cfRule>
  </conditionalFormatting>
  <conditionalFormatting sqref="A270:E270 A272:E272 A272:A276 D273 A274:E274 A276:E276 A278:E278">
    <cfRule type="expression" dxfId="164" priority="462" stopIfTrue="1">
      <formula>A270=""</formula>
    </cfRule>
  </conditionalFormatting>
  <conditionalFormatting sqref="A284:E286">
    <cfRule type="expression" dxfId="163" priority="174" stopIfTrue="1">
      <formula>A284=""</formula>
    </cfRule>
  </conditionalFormatting>
  <conditionalFormatting sqref="A288:E288 A290:E290 A292:E292 A294:E294 A296:E296 A302:E302">
    <cfRule type="expression" dxfId="162" priority="472" stopIfTrue="1">
      <formula>A288=""</formula>
    </cfRule>
  </conditionalFormatting>
  <conditionalFormatting sqref="A298:E300">
    <cfRule type="expression" dxfId="161" priority="172" stopIfTrue="1">
      <formula>A298=""</formula>
    </cfRule>
  </conditionalFormatting>
  <conditionalFormatting sqref="A317:E319">
    <cfRule type="expression" dxfId="160" priority="467" stopIfTrue="1">
      <formula>A317=""</formula>
    </cfRule>
  </conditionalFormatting>
  <conditionalFormatting sqref="A321:E324">
    <cfRule type="expression" dxfId="159" priority="498" stopIfTrue="1">
      <formula>A321=""</formula>
    </cfRule>
  </conditionalFormatting>
  <conditionalFormatting sqref="A326:E327">
    <cfRule type="expression" dxfId="158" priority="465" stopIfTrue="1">
      <formula>A326=""</formula>
    </cfRule>
  </conditionalFormatting>
  <conditionalFormatting sqref="A329:E330">
    <cfRule type="expression" dxfId="157" priority="463" stopIfTrue="1">
      <formula>A329=""</formula>
    </cfRule>
  </conditionalFormatting>
  <conditionalFormatting sqref="A332:E333">
    <cfRule type="expression" dxfId="156" priority="27" stopIfTrue="1">
      <formula>A332=""</formula>
    </cfRule>
  </conditionalFormatting>
  <conditionalFormatting sqref="A339:E340">
    <cfRule type="expression" dxfId="155" priority="181" stopIfTrue="1">
      <formula>A339=""</formula>
    </cfRule>
  </conditionalFormatting>
  <conditionalFormatting sqref="A342:E342 A344:E344">
    <cfRule type="expression" dxfId="154" priority="460" stopIfTrue="1">
      <formula>A342=""</formula>
    </cfRule>
  </conditionalFormatting>
  <conditionalFormatting sqref="A350:E350 A352:E352 A354:E356">
    <cfRule type="expression" dxfId="153" priority="139" stopIfTrue="1">
      <formula>A350=""</formula>
    </cfRule>
  </conditionalFormatting>
  <conditionalFormatting sqref="A362:E375">
    <cfRule type="expression" dxfId="152" priority="20" stopIfTrue="1">
      <formula>A362=""</formula>
    </cfRule>
  </conditionalFormatting>
  <conditionalFormatting sqref="A397:E401">
    <cfRule type="expression" dxfId="151" priority="18" stopIfTrue="1">
      <formula>A397=""</formula>
    </cfRule>
  </conditionalFormatting>
  <conditionalFormatting sqref="A403:E416">
    <cfRule type="expression" dxfId="150" priority="135" stopIfTrue="1">
      <formula>A403=""</formula>
    </cfRule>
  </conditionalFormatting>
  <conditionalFormatting sqref="A431:E435">
    <cfRule type="expression" dxfId="149" priority="428" stopIfTrue="1">
      <formula>A431=""</formula>
    </cfRule>
  </conditionalFormatting>
  <conditionalFormatting sqref="A437:E437 A439:E440">
    <cfRule type="expression" dxfId="148" priority="427" stopIfTrue="1">
      <formula>A437=""</formula>
    </cfRule>
  </conditionalFormatting>
  <conditionalFormatting sqref="A446:E446">
    <cfRule type="expression" dxfId="147" priority="426" stopIfTrue="1">
      <formula>A446=""</formula>
    </cfRule>
  </conditionalFormatting>
  <conditionalFormatting sqref="A448:E452">
    <cfRule type="expression" dxfId="146" priority="424" stopIfTrue="1">
      <formula>A448=""</formula>
    </cfRule>
  </conditionalFormatting>
  <conditionalFormatting sqref="A460:E466">
    <cfRule type="expression" dxfId="145" priority="421" stopIfTrue="1">
      <formula>A460=""</formula>
    </cfRule>
  </conditionalFormatting>
  <conditionalFormatting sqref="A468:E468">
    <cfRule type="expression" dxfId="144" priority="200" stopIfTrue="1">
      <formula>A468=""</formula>
    </cfRule>
  </conditionalFormatting>
  <conditionalFormatting sqref="A470:E470">
    <cfRule type="expression" dxfId="143" priority="198" stopIfTrue="1">
      <formula>A470=""</formula>
    </cfRule>
  </conditionalFormatting>
  <conditionalFormatting sqref="A494:E494">
    <cfRule type="expression" dxfId="142" priority="356" stopIfTrue="1">
      <formula>A494=""</formula>
    </cfRule>
  </conditionalFormatting>
  <conditionalFormatting sqref="A501:E504">
    <cfRule type="expression" dxfId="141" priority="331" stopIfTrue="1">
      <formula>A501=""</formula>
    </cfRule>
  </conditionalFormatting>
  <conditionalFormatting sqref="A506:E508">
    <cfRule type="expression" dxfId="140" priority="19" stopIfTrue="1">
      <formula>A506=""</formula>
    </cfRule>
  </conditionalFormatting>
  <conditionalFormatting sqref="A510:E510">
    <cfRule type="expression" dxfId="139" priority="329" stopIfTrue="1">
      <formula>A510=""</formula>
    </cfRule>
  </conditionalFormatting>
  <conditionalFormatting sqref="A512:E512">
    <cfRule type="expression" dxfId="138" priority="456" stopIfTrue="1">
      <formula>A512=""</formula>
    </cfRule>
  </conditionalFormatting>
  <conditionalFormatting sqref="A515:E520">
    <cfRule type="expression" dxfId="137" priority="330" stopIfTrue="1">
      <formula>A515=""</formula>
    </cfRule>
  </conditionalFormatting>
  <conditionalFormatting sqref="A527:E528 A530:E530 A544:E544 A546:E546 D547:D548 A549:E551 D556 A557:E557 D558:D559 D562 A563:E563 D564 A565:E566 D567 A568:E568 D569 A570:E572">
    <cfRule type="expression" dxfId="136" priority="14" stopIfTrue="1">
      <formula>A527=""</formula>
    </cfRule>
  </conditionalFormatting>
  <conditionalFormatting sqref="A532:E534 A536:E536 A542:E542">
    <cfRule type="expression" dxfId="135" priority="13" stopIfTrue="1">
      <formula>A532=""</formula>
    </cfRule>
  </conditionalFormatting>
  <conditionalFormatting sqref="A538:E540">
    <cfRule type="expression" dxfId="134" priority="3" stopIfTrue="1">
      <formula>A538=""</formula>
    </cfRule>
  </conditionalFormatting>
  <conditionalFormatting sqref="A553:E555">
    <cfRule type="expression" dxfId="133" priority="7" stopIfTrue="1">
      <formula>A553=""</formula>
    </cfRule>
  </conditionalFormatting>
  <conditionalFormatting sqref="A560:E561">
    <cfRule type="expression" dxfId="132" priority="5" stopIfTrue="1">
      <formula>A560=""</formula>
    </cfRule>
  </conditionalFormatting>
  <conditionalFormatting sqref="B135:C135 A139:E140 A142:E142">
    <cfRule type="expression" dxfId="131" priority="101" stopIfTrue="1">
      <formula>A135=""</formula>
    </cfRule>
  </conditionalFormatting>
  <conditionalFormatting sqref="B155:C155">
    <cfRule type="expression" dxfId="130" priority="90" stopIfTrue="1">
      <formula>B155=""</formula>
    </cfRule>
  </conditionalFormatting>
  <conditionalFormatting sqref="B204:C204">
    <cfRule type="expression" dxfId="129" priority="59" stopIfTrue="1">
      <formula>B204=""</formula>
    </cfRule>
  </conditionalFormatting>
  <conditionalFormatting sqref="B136:E137">
    <cfRule type="expression" dxfId="128" priority="92" stopIfTrue="1">
      <formula>B136=""</formula>
    </cfRule>
  </conditionalFormatting>
  <conditionalFormatting sqref="B156:E157">
    <cfRule type="expression" dxfId="127" priority="81" stopIfTrue="1">
      <formula>B156=""</formula>
    </cfRule>
  </conditionalFormatting>
  <conditionalFormatting sqref="B205:E212">
    <cfRule type="expression" dxfId="126" priority="46" stopIfTrue="1">
      <formula>B205=""</formula>
    </cfRule>
  </conditionalFormatting>
  <conditionalFormatting sqref="D552:D553">
    <cfRule type="expression" dxfId="125" priority="10" stopIfTrue="1">
      <formula>D552=""</formula>
    </cfRule>
  </conditionalFormatting>
  <conditionalFormatting sqref="D134:E135">
    <cfRule type="expression" dxfId="124" priority="94" stopIfTrue="1">
      <formula>D134=""</formula>
    </cfRule>
  </conditionalFormatting>
  <conditionalFormatting sqref="D154:E155">
    <cfRule type="expression" dxfId="123" priority="83" stopIfTrue="1">
      <formula>D154=""</formula>
    </cfRule>
  </conditionalFormatting>
  <conditionalFormatting sqref="D203:E204">
    <cfRule type="expression" dxfId="122" priority="52" stopIfTrue="1">
      <formula>D203=""</formula>
    </cfRule>
  </conditionalFormatting>
  <conditionalFormatting sqref="F18:F19 F83:F85 F87:F91 F93 F95:F97 F99:F101 F113:F115 F119 F121:F123 F125:F126 F128:F129 F131 F134:F137 F139:F140 F142 F144:F148 F150:F151 F154:F157 F159 F161 F163 F165:F167 F169:F170 F173 F175:F176 F178:F179 F182 F184:F187 F189:F190 F193 F195:F196 F198:F199 F201 F203:F212 F214:F222 F230:F232 F237 F308:F309 F311 F362:F375 F377:F380 F383:F390 F418:F429 F454:F455 F457:F458 F460:F466 F477:F480 F482 F484:F486 F488:F489 F574:F577 F583">
    <cfRule type="expression" dxfId="121" priority="2364" stopIfTrue="1">
      <formula>F18&lt;=0</formula>
    </cfRule>
  </conditionalFormatting>
  <conditionalFormatting sqref="F22:F23 F25:F32">
    <cfRule type="expression" dxfId="120" priority="490" stopIfTrue="1">
      <formula>F22&lt;=0</formula>
    </cfRule>
  </conditionalFormatting>
  <conditionalFormatting sqref="F34 F36:F38">
    <cfRule type="expression" dxfId="119" priority="542" stopIfTrue="1">
      <formula>F34&lt;=0</formula>
    </cfRule>
  </conditionalFormatting>
  <conditionalFormatting sqref="F40:F41">
    <cfRule type="expression" dxfId="118" priority="541" stopIfTrue="1">
      <formula>F40&lt;=0</formula>
    </cfRule>
  </conditionalFormatting>
  <conditionalFormatting sqref="F47 F49 F51:F54">
    <cfRule type="expression" dxfId="117" priority="540" stopIfTrue="1">
      <formula>F47&lt;=0</formula>
    </cfRule>
  </conditionalFormatting>
  <conditionalFormatting sqref="F60:F64">
    <cfRule type="expression" dxfId="116" priority="537" stopIfTrue="1">
      <formula>F60&lt;=0</formula>
    </cfRule>
  </conditionalFormatting>
  <conditionalFormatting sqref="F66:F67">
    <cfRule type="expression" dxfId="115" priority="536" stopIfTrue="1">
      <formula>F66&lt;=0</formula>
    </cfRule>
  </conditionalFormatting>
  <conditionalFormatting sqref="F73:F77 F79:F81 F103 F105:F107">
    <cfRule type="expression" dxfId="114" priority="484" stopIfTrue="1">
      <formula>F73&lt;=0</formula>
    </cfRule>
  </conditionalFormatting>
  <conditionalFormatting sqref="F224">
    <cfRule type="expression" dxfId="113" priority="45" stopIfTrue="1">
      <formula>F224&lt;=0</formula>
    </cfRule>
  </conditionalFormatting>
  <conditionalFormatting sqref="F234:F235">
    <cfRule type="expression" dxfId="112" priority="474" stopIfTrue="1">
      <formula>F234&lt;=0</formula>
    </cfRule>
  </conditionalFormatting>
  <conditionalFormatting sqref="F243">
    <cfRule type="expression" dxfId="111" priority="146" stopIfTrue="1">
      <formula>F243&lt;=0</formula>
    </cfRule>
  </conditionalFormatting>
  <conditionalFormatting sqref="F245:F248">
    <cfRule type="expression" dxfId="110" priority="29" stopIfTrue="1">
      <formula>F245&lt;=0</formula>
    </cfRule>
  </conditionalFormatting>
  <conditionalFormatting sqref="F250">
    <cfRule type="expression" dxfId="109" priority="161" stopIfTrue="1">
      <formula>F250&lt;=0</formula>
    </cfRule>
  </conditionalFormatting>
  <conditionalFormatting sqref="F256 F262">
    <cfRule type="expression" dxfId="108" priority="170" stopIfTrue="1">
      <formula>F256&lt;=0</formula>
    </cfRule>
  </conditionalFormatting>
  <conditionalFormatting sqref="F258 F260">
    <cfRule type="expression" dxfId="107" priority="163" stopIfTrue="1">
      <formula>F258&lt;=0</formula>
    </cfRule>
  </conditionalFormatting>
  <conditionalFormatting sqref="F264">
    <cfRule type="expression" dxfId="106" priority="168" stopIfTrue="1">
      <formula>F264&lt;=0</formula>
    </cfRule>
  </conditionalFormatting>
  <conditionalFormatting sqref="F270 F272 F274 F276 F278">
    <cfRule type="expression" dxfId="105" priority="461" stopIfTrue="1">
      <formula>F270&lt;=0</formula>
    </cfRule>
  </conditionalFormatting>
  <conditionalFormatting sqref="F284:F286">
    <cfRule type="expression" dxfId="104" priority="176" stopIfTrue="1">
      <formula>F284&lt;=0</formula>
    </cfRule>
  </conditionalFormatting>
  <conditionalFormatting sqref="F288 F290 F292 F294 F296 F298:F300 F302">
    <cfRule type="expression" dxfId="103" priority="471" stopIfTrue="1">
      <formula>F288&lt;=0</formula>
    </cfRule>
  </conditionalFormatting>
  <conditionalFormatting sqref="F317:F319">
    <cfRule type="expression" dxfId="102" priority="466" stopIfTrue="1">
      <formula>F317&lt;=0</formula>
    </cfRule>
  </conditionalFormatting>
  <conditionalFormatting sqref="F321:F324">
    <cfRule type="expression" dxfId="101" priority="497" stopIfTrue="1">
      <formula>F321&lt;=0</formula>
    </cfRule>
  </conditionalFormatting>
  <conditionalFormatting sqref="F326:F327 F329:F330 F332:F333">
    <cfRule type="expression" dxfId="100" priority="464" stopIfTrue="1">
      <formula>F326&lt;=0</formula>
    </cfRule>
  </conditionalFormatting>
  <conditionalFormatting sqref="F339:F340">
    <cfRule type="expression" dxfId="99" priority="180" stopIfTrue="1">
      <formula>F339&lt;=0</formula>
    </cfRule>
  </conditionalFormatting>
  <conditionalFormatting sqref="F342 F344">
    <cfRule type="expression" dxfId="98" priority="459" stopIfTrue="1">
      <formula>F342&lt;=0</formula>
    </cfRule>
  </conditionalFormatting>
  <conditionalFormatting sqref="F350 F352 F354:F356">
    <cfRule type="expression" dxfId="97" priority="138" stopIfTrue="1">
      <formula>F350&lt;=0</formula>
    </cfRule>
  </conditionalFormatting>
  <conditionalFormatting sqref="F392:F393">
    <cfRule type="expression" dxfId="96" priority="136" stopIfTrue="1">
      <formula>F392&lt;=0</formula>
    </cfRule>
  </conditionalFormatting>
  <conditionalFormatting sqref="F395">
    <cfRule type="expression" dxfId="95" priority="527" stopIfTrue="1">
      <formula>F395&lt;=0</formula>
    </cfRule>
  </conditionalFormatting>
  <conditionalFormatting sqref="F397:F401">
    <cfRule type="expression" dxfId="94" priority="133" stopIfTrue="1">
      <formula>F397&lt;=0</formula>
    </cfRule>
  </conditionalFormatting>
  <conditionalFormatting sqref="F403:F416">
    <cfRule type="expression" dxfId="93" priority="431" stopIfTrue="1">
      <formula>F403&lt;=0</formula>
    </cfRule>
  </conditionalFormatting>
  <conditionalFormatting sqref="F431:F435 F437 F439:F440">
    <cfRule type="expression" dxfId="92" priority="522" stopIfTrue="1">
      <formula>F431&lt;=0</formula>
    </cfRule>
  </conditionalFormatting>
  <conditionalFormatting sqref="F446 F448:F452">
    <cfRule type="expression" dxfId="91" priority="425" stopIfTrue="1">
      <formula>F446&lt;=0</formula>
    </cfRule>
  </conditionalFormatting>
  <conditionalFormatting sqref="F468 F470">
    <cfRule type="expression" dxfId="90" priority="199" stopIfTrue="1">
      <formula>F468&lt;=0</formula>
    </cfRule>
  </conditionalFormatting>
  <conditionalFormatting sqref="F494">
    <cfRule type="expression" dxfId="89" priority="446" stopIfTrue="1">
      <formula>F494&lt;=0</formula>
    </cfRule>
  </conditionalFormatting>
  <conditionalFormatting sqref="F501:F504 F506:F508 F510 F512 F515:F520">
    <cfRule type="expression" dxfId="88" priority="458" stopIfTrue="1">
      <formula>F501&lt;=0</formula>
    </cfRule>
  </conditionalFormatting>
  <conditionalFormatting sqref="F527:F528 F530 F532:F534 F536 F538:F540 F542 F544 F546 F549:F551 F553:F555 F557 F560:F561 F563 F565:F566 F568 F570:F572">
    <cfRule type="expression" dxfId="87" priority="16" stopIfTrue="1">
      <formula>F527&lt;=0</formula>
    </cfRule>
  </conditionalFormatting>
  <conditionalFormatting sqref="F585">
    <cfRule type="expression" dxfId="86" priority="504" stopIfTrue="1">
      <formula>F585&lt;=0</formula>
    </cfRule>
  </conditionalFormatting>
  <conditionalFormatting sqref="F587:F588">
    <cfRule type="expression" dxfId="85" priority="502" stopIfTrue="1">
      <formula>F587&lt;=0</formula>
    </cfRule>
  </conditionalFormatting>
  <conditionalFormatting sqref="G18:R19">
    <cfRule type="expression" dxfId="84" priority="410" stopIfTrue="1">
      <formula>G18=""</formula>
    </cfRule>
  </conditionalFormatting>
  <conditionalFormatting sqref="G22:R23">
    <cfRule type="expression" dxfId="83" priority="279" stopIfTrue="1">
      <formula>G22=""</formula>
    </cfRule>
  </conditionalFormatting>
  <conditionalFormatting sqref="G25:R32">
    <cfRule type="expression" dxfId="82" priority="278" stopIfTrue="1">
      <formula>G25=""</formula>
    </cfRule>
  </conditionalFormatting>
  <conditionalFormatting sqref="G34:R34">
    <cfRule type="expression" dxfId="81" priority="277" stopIfTrue="1">
      <formula>G34=""</formula>
    </cfRule>
  </conditionalFormatting>
  <conditionalFormatting sqref="G36:R38">
    <cfRule type="expression" dxfId="80" priority="276" stopIfTrue="1">
      <formula>G36=""</formula>
    </cfRule>
  </conditionalFormatting>
  <conditionalFormatting sqref="G40:R41">
    <cfRule type="expression" dxfId="79" priority="275" stopIfTrue="1">
      <formula>G40=""</formula>
    </cfRule>
  </conditionalFormatting>
  <conditionalFormatting sqref="G47:R47">
    <cfRule type="expression" dxfId="78" priority="274" stopIfTrue="1">
      <formula>G47=""</formula>
    </cfRule>
  </conditionalFormatting>
  <conditionalFormatting sqref="G49:R49">
    <cfRule type="expression" dxfId="77" priority="273" stopIfTrue="1">
      <formula>G49=""</formula>
    </cfRule>
  </conditionalFormatting>
  <conditionalFormatting sqref="G51:R54">
    <cfRule type="expression" dxfId="76" priority="272" stopIfTrue="1">
      <formula>G51=""</formula>
    </cfRule>
  </conditionalFormatting>
  <conditionalFormatting sqref="G60:R64">
    <cfRule type="expression" dxfId="75" priority="271" stopIfTrue="1">
      <formula>G60=""</formula>
    </cfRule>
  </conditionalFormatting>
  <conditionalFormatting sqref="G66:R67">
    <cfRule type="expression" dxfId="74" priority="269" stopIfTrue="1">
      <formula>G66=""</formula>
    </cfRule>
  </conditionalFormatting>
  <conditionalFormatting sqref="G73:R77">
    <cfRule type="expression" dxfId="73" priority="184" stopIfTrue="1">
      <formula>G73=""</formula>
    </cfRule>
  </conditionalFormatting>
  <conditionalFormatting sqref="G79:R81">
    <cfRule type="expression" dxfId="72" priority="267" stopIfTrue="1">
      <formula>G79=""</formula>
    </cfRule>
  </conditionalFormatting>
  <conditionalFormatting sqref="G83:R85">
    <cfRule type="expression" dxfId="71" priority="182" stopIfTrue="1">
      <formula>G83=""</formula>
    </cfRule>
  </conditionalFormatting>
  <conditionalFormatting sqref="G93:R93">
    <cfRule type="expression" dxfId="70" priority="263" stopIfTrue="1">
      <formula>G93=""</formula>
    </cfRule>
  </conditionalFormatting>
  <conditionalFormatting sqref="G95:R97">
    <cfRule type="expression" dxfId="69" priority="262" stopIfTrue="1">
      <formula>G95=""</formula>
    </cfRule>
  </conditionalFormatting>
  <conditionalFormatting sqref="G99:R101">
    <cfRule type="expression" dxfId="68" priority="261" stopIfTrue="1">
      <formula>G99=""</formula>
    </cfRule>
  </conditionalFormatting>
  <conditionalFormatting sqref="G103:R103">
    <cfRule type="expression" dxfId="67" priority="260" stopIfTrue="1">
      <formula>G103=""</formula>
    </cfRule>
  </conditionalFormatting>
  <conditionalFormatting sqref="G105:R107">
    <cfRule type="expression" dxfId="66" priority="258" stopIfTrue="1">
      <formula>G105=""</formula>
    </cfRule>
  </conditionalFormatting>
  <conditionalFormatting sqref="G113:R115">
    <cfRule type="expression" dxfId="65" priority="41" stopIfTrue="1">
      <formula>G113=""</formula>
    </cfRule>
  </conditionalFormatting>
  <conditionalFormatting sqref="G119:R119">
    <cfRule type="expression" dxfId="64" priority="114" stopIfTrue="1">
      <formula>G119=""</formula>
    </cfRule>
  </conditionalFormatting>
  <conditionalFormatting sqref="G121:R123">
    <cfRule type="expression" dxfId="63" priority="38" stopIfTrue="1">
      <formula>G121=""</formula>
    </cfRule>
  </conditionalFormatting>
  <conditionalFormatting sqref="G125:R126">
    <cfRule type="expression" dxfId="62" priority="123" stopIfTrue="1">
      <formula>G125=""</formula>
    </cfRule>
  </conditionalFormatting>
  <conditionalFormatting sqref="G131:R131">
    <cfRule type="expression" dxfId="61" priority="109" stopIfTrue="1">
      <formula>G131=""</formula>
    </cfRule>
  </conditionalFormatting>
  <conditionalFormatting sqref="G134:R137">
    <cfRule type="expression" dxfId="60" priority="97" stopIfTrue="1">
      <formula>G134=""</formula>
    </cfRule>
  </conditionalFormatting>
  <conditionalFormatting sqref="G139:R140 G142:R142">
    <cfRule type="expression" dxfId="59" priority="100" stopIfTrue="1">
      <formula>G139=""</formula>
    </cfRule>
  </conditionalFormatting>
  <conditionalFormatting sqref="G154:R157">
    <cfRule type="expression" dxfId="58" priority="86" stopIfTrue="1">
      <formula>G154=""</formula>
    </cfRule>
  </conditionalFormatting>
  <conditionalFormatting sqref="G161:R161 G163:R163">
    <cfRule type="expression" dxfId="57" priority="77" stopIfTrue="1">
      <formula>G161=""</formula>
    </cfRule>
  </conditionalFormatting>
  <conditionalFormatting sqref="G165:R167">
    <cfRule type="expression" dxfId="56" priority="103" stopIfTrue="1">
      <formula>G165=""</formula>
    </cfRule>
  </conditionalFormatting>
  <conditionalFormatting sqref="G203:R212">
    <cfRule type="expression" dxfId="55" priority="48" stopIfTrue="1">
      <formula>G203=""</formula>
    </cfRule>
  </conditionalFormatting>
  <conditionalFormatting sqref="G214:R222">
    <cfRule type="expression" dxfId="54" priority="129" stopIfTrue="1">
      <formula>G214=""</formula>
    </cfRule>
  </conditionalFormatting>
  <conditionalFormatting sqref="G230:R232">
    <cfRule type="expression" dxfId="53" priority="253" stopIfTrue="1">
      <formula>G230=""</formula>
    </cfRule>
  </conditionalFormatting>
  <conditionalFormatting sqref="G234:R235">
    <cfRule type="expression" dxfId="52" priority="251" stopIfTrue="1">
      <formula>G234=""</formula>
    </cfRule>
  </conditionalFormatting>
  <conditionalFormatting sqref="G237:R237">
    <cfRule type="expression" dxfId="51" priority="178" stopIfTrue="1">
      <formula>G237=""</formula>
    </cfRule>
  </conditionalFormatting>
  <conditionalFormatting sqref="G243:R243">
    <cfRule type="expression" dxfId="50" priority="144" stopIfTrue="1">
      <formula>G243=""</formula>
    </cfRule>
  </conditionalFormatting>
  <conditionalFormatting sqref="G245:R248">
    <cfRule type="expression" dxfId="49" priority="147" stopIfTrue="1">
      <formula>G245=""</formula>
    </cfRule>
  </conditionalFormatting>
  <conditionalFormatting sqref="G250:R250">
    <cfRule type="expression" dxfId="48" priority="157" stopIfTrue="1">
      <formula>G250=""</formula>
    </cfRule>
  </conditionalFormatting>
  <conditionalFormatting sqref="G256:R256 G258:R258 G260:R260">
    <cfRule type="expression" dxfId="47" priority="166" stopIfTrue="1">
      <formula>G256=""</formula>
    </cfRule>
  </conditionalFormatting>
  <conditionalFormatting sqref="G262:R262 G264:R264">
    <cfRule type="expression" dxfId="46" priority="165" stopIfTrue="1">
      <formula>G262=""</formula>
    </cfRule>
  </conditionalFormatting>
  <conditionalFormatting sqref="G270:R270">
    <cfRule type="expression" dxfId="45" priority="250" stopIfTrue="1">
      <formula>G270=""</formula>
    </cfRule>
  </conditionalFormatting>
  <conditionalFormatting sqref="G272:R272">
    <cfRule type="expression" dxfId="44" priority="249" stopIfTrue="1">
      <formula>G272=""</formula>
    </cfRule>
  </conditionalFormatting>
  <conditionalFormatting sqref="G274:R274">
    <cfRule type="expression" dxfId="43" priority="247" stopIfTrue="1">
      <formula>G274=""</formula>
    </cfRule>
  </conditionalFormatting>
  <conditionalFormatting sqref="G276:R276">
    <cfRule type="expression" dxfId="42" priority="248" stopIfTrue="1">
      <formula>G276=""</formula>
    </cfRule>
  </conditionalFormatting>
  <conditionalFormatting sqref="G278:R278">
    <cfRule type="expression" dxfId="41" priority="246" stopIfTrue="1">
      <formula>G278=""</formula>
    </cfRule>
  </conditionalFormatting>
  <conditionalFormatting sqref="G284:R286">
    <cfRule type="expression" dxfId="40" priority="173" stopIfTrue="1">
      <formula>G284=""</formula>
    </cfRule>
  </conditionalFormatting>
  <conditionalFormatting sqref="G288:R288">
    <cfRule type="expression" dxfId="39" priority="245" stopIfTrue="1">
      <formula>G288=""</formula>
    </cfRule>
  </conditionalFormatting>
  <conditionalFormatting sqref="G290:R290 G292:R292 G294:R294 G296:R296">
    <cfRule type="expression" dxfId="38" priority="243" stopIfTrue="1">
      <formula>G290=""</formula>
    </cfRule>
  </conditionalFormatting>
  <conditionalFormatting sqref="G298:R300">
    <cfRule type="expression" dxfId="37" priority="171" stopIfTrue="1">
      <formula>G298=""</formula>
    </cfRule>
  </conditionalFormatting>
  <conditionalFormatting sqref="G302:R302">
    <cfRule type="expression" dxfId="36" priority="242" stopIfTrue="1">
      <formula>G302=""</formula>
    </cfRule>
  </conditionalFormatting>
  <conditionalFormatting sqref="G308:R309">
    <cfRule type="expression" dxfId="35" priority="241" stopIfTrue="1">
      <formula>G308=""</formula>
    </cfRule>
  </conditionalFormatting>
  <conditionalFormatting sqref="G311:R311">
    <cfRule type="expression" dxfId="34" priority="240" stopIfTrue="1">
      <formula>G311=""</formula>
    </cfRule>
  </conditionalFormatting>
  <conditionalFormatting sqref="G317:R319">
    <cfRule type="expression" dxfId="33" priority="239" stopIfTrue="1">
      <formula>G317=""</formula>
    </cfRule>
  </conditionalFormatting>
  <conditionalFormatting sqref="G321:R324">
    <cfRule type="expression" dxfId="32" priority="238" stopIfTrue="1">
      <formula>G321=""</formula>
    </cfRule>
  </conditionalFormatting>
  <conditionalFormatting sqref="G326:R327">
    <cfRule type="expression" dxfId="31" priority="237" stopIfTrue="1">
      <formula>G326=""</formula>
    </cfRule>
  </conditionalFormatting>
  <conditionalFormatting sqref="G329:R330">
    <cfRule type="expression" dxfId="30" priority="236" stopIfTrue="1">
      <formula>G329=""</formula>
    </cfRule>
  </conditionalFormatting>
  <conditionalFormatting sqref="G332:R333">
    <cfRule type="expression" dxfId="29" priority="26" stopIfTrue="1">
      <formula>G332=""</formula>
    </cfRule>
  </conditionalFormatting>
  <conditionalFormatting sqref="G339:R340">
    <cfRule type="expression" dxfId="28" priority="179" stopIfTrue="1">
      <formula>G339=""</formula>
    </cfRule>
  </conditionalFormatting>
  <conditionalFormatting sqref="G342:R342">
    <cfRule type="expression" dxfId="27" priority="235" stopIfTrue="1">
      <formula>G342=""</formula>
    </cfRule>
  </conditionalFormatting>
  <conditionalFormatting sqref="G344:R344">
    <cfRule type="expression" dxfId="26" priority="234" stopIfTrue="1">
      <formula>G344=""</formula>
    </cfRule>
  </conditionalFormatting>
  <conditionalFormatting sqref="G350:R350 G352:R352 G354:R356">
    <cfRule type="expression" dxfId="25" priority="137" stopIfTrue="1">
      <formula>G350=""</formula>
    </cfRule>
  </conditionalFormatting>
  <conditionalFormatting sqref="G392:R393">
    <cfRule type="expression" dxfId="24" priority="230" stopIfTrue="1">
      <formula>G392=""</formula>
    </cfRule>
  </conditionalFormatting>
  <conditionalFormatting sqref="G395:R395">
    <cfRule type="expression" dxfId="23" priority="229" stopIfTrue="1">
      <formula>G395=""</formula>
    </cfRule>
  </conditionalFormatting>
  <conditionalFormatting sqref="G397:R401">
    <cfRule type="expression" dxfId="22" priority="132" stopIfTrue="1">
      <formula>G397=""</formula>
    </cfRule>
  </conditionalFormatting>
  <conditionalFormatting sqref="G403:R416">
    <cfRule type="expression" dxfId="21" priority="134" stopIfTrue="1">
      <formula>G403=""</formula>
    </cfRule>
  </conditionalFormatting>
  <conditionalFormatting sqref="G431:R435">
    <cfRule type="expression" dxfId="20" priority="225" stopIfTrue="1">
      <formula>G431=""</formula>
    </cfRule>
  </conditionalFormatting>
  <conditionalFormatting sqref="G437:R437">
    <cfRule type="expression" dxfId="19" priority="17" stopIfTrue="1">
      <formula>G437=""</formula>
    </cfRule>
  </conditionalFormatting>
  <conditionalFormatting sqref="G439:R440">
    <cfRule type="expression" dxfId="18" priority="223" stopIfTrue="1">
      <formula>G439=""</formula>
    </cfRule>
  </conditionalFormatting>
  <conditionalFormatting sqref="G446:R446">
    <cfRule type="expression" dxfId="17" priority="221" stopIfTrue="1">
      <formula>G446=""</formula>
    </cfRule>
  </conditionalFormatting>
  <conditionalFormatting sqref="G448:R452">
    <cfRule type="expression" dxfId="16" priority="220" stopIfTrue="1">
      <formula>G448=""</formula>
    </cfRule>
  </conditionalFormatting>
  <conditionalFormatting sqref="G460:R466">
    <cfRule type="expression" dxfId="15" priority="1" stopIfTrue="1">
      <formula>G460=""</formula>
    </cfRule>
  </conditionalFormatting>
  <conditionalFormatting sqref="G468:R468">
    <cfRule type="expression" dxfId="14" priority="197" stopIfTrue="1">
      <formula>G468=""</formula>
    </cfRule>
  </conditionalFormatting>
  <conditionalFormatting sqref="G470:R470">
    <cfRule type="expression" dxfId="13" priority="196" stopIfTrue="1">
      <formula>G470=""</formula>
    </cfRule>
  </conditionalFormatting>
  <conditionalFormatting sqref="G494:R494">
    <cfRule type="expression" dxfId="12" priority="2" stopIfTrue="1">
      <formula>G494=""</formula>
    </cfRule>
  </conditionalFormatting>
  <conditionalFormatting sqref="G501:R504">
    <cfRule type="expression" dxfId="11" priority="212" stopIfTrue="1">
      <formula>G501=""</formula>
    </cfRule>
  </conditionalFormatting>
  <conditionalFormatting sqref="G506:R508">
    <cfRule type="expression" dxfId="10" priority="211" stopIfTrue="1">
      <formula>G506=""</formula>
    </cfRule>
  </conditionalFormatting>
  <conditionalFormatting sqref="G510:R510">
    <cfRule type="expression" dxfId="9" priority="210" stopIfTrue="1">
      <formula>G510=""</formula>
    </cfRule>
  </conditionalFormatting>
  <conditionalFormatting sqref="G512:R512">
    <cfRule type="expression" dxfId="8" priority="209" stopIfTrue="1">
      <formula>G512=""</formula>
    </cfRule>
  </conditionalFormatting>
  <conditionalFormatting sqref="G515:R520">
    <cfRule type="expression" dxfId="7" priority="208" stopIfTrue="1">
      <formula>G515=""</formula>
    </cfRule>
  </conditionalFormatting>
  <conditionalFormatting sqref="G527:R528 G530:R530 G532:R534 G536:R536 G538:R540 G542:R542 G544:R544 G546:R546 G549:R551 G557:R557">
    <cfRule type="expression" dxfId="6" priority="15" stopIfTrue="1">
      <formula>G527=""</formula>
    </cfRule>
  </conditionalFormatting>
  <conditionalFormatting sqref="G553:R555">
    <cfRule type="expression" dxfId="5" priority="9" stopIfTrue="1">
      <formula>G553=""</formula>
    </cfRule>
  </conditionalFormatting>
  <conditionalFormatting sqref="G560:R561">
    <cfRule type="expression" dxfId="4" priority="4" stopIfTrue="1">
      <formula>G560=""</formula>
    </cfRule>
  </conditionalFormatting>
  <conditionalFormatting sqref="G563:R563 G565:R566 G568:R568 G570:R572">
    <cfRule type="expression" dxfId="3" priority="6" stopIfTrue="1">
      <formula>G563=""</formula>
    </cfRule>
  </conditionalFormatting>
  <conditionalFormatting sqref="G583:R583">
    <cfRule type="expression" dxfId="2" priority="205" stopIfTrue="1">
      <formula>G583=""</formula>
    </cfRule>
  </conditionalFormatting>
  <conditionalFormatting sqref="G585:R585">
    <cfRule type="expression" dxfId="1" priority="204" stopIfTrue="1">
      <formula>G585=""</formula>
    </cfRule>
  </conditionalFormatting>
  <conditionalFormatting sqref="G587:R588">
    <cfRule type="expression" dxfId="0" priority="203" stopIfTrue="1">
      <formula>G587=""</formula>
    </cfRule>
  </conditionalFormatting>
  <printOptions horizontalCentered="1"/>
  <pageMargins left="0.19685039370078741" right="0.19685039370078741" top="0.19685039370078741" bottom="0.39370078740157483" header="0.51181102362204722" footer="0.19685039370078741"/>
  <pageSetup paperSize="9" scale="47" firstPageNumber="0" fitToHeight="0" orientation="landscape" r:id="rId21"/>
  <headerFooter alignWithMargins="0">
    <oddFooter>&amp;C&amp;A&amp;RPágina &amp;P de &amp;N</oddFooter>
  </headerFooter>
  <drawing r:id="rId2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219648569B80C4CBCA13E173B7DF63E" ma:contentTypeVersion="18" ma:contentTypeDescription="Crie um novo documento." ma:contentTypeScope="" ma:versionID="9ed265ccdc8406137b695702d1a98dd7">
  <xsd:schema xmlns:xsd="http://www.w3.org/2001/XMLSchema" xmlns:xs="http://www.w3.org/2001/XMLSchema" xmlns:p="http://schemas.microsoft.com/office/2006/metadata/properties" xmlns:ns2="217d5336-39a1-48c8-8fb0-3862815768ae" xmlns:ns3="59cf00fa-785d-4543-b0b9-f225bafa6084" targetNamespace="http://schemas.microsoft.com/office/2006/metadata/properties" ma:root="true" ma:fieldsID="ad0c7bc90be21feb7cab88497293df7a" ns2:_="" ns3:_="">
    <xsd:import namespace="217d5336-39a1-48c8-8fb0-3862815768ae"/>
    <xsd:import namespace="59cf00fa-785d-4543-b0b9-f225bafa608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7d5336-39a1-48c8-8fb0-3862815768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7" nillable="true" ma:taxonomy="true" ma:internalName="lcf76f155ced4ddcb4097134ff3c332f" ma:taxonomyFieldName="MediaServiceImageTags" ma:displayName="Marcações de imagem" ma:readOnly="false" ma:fieldId="{5cf76f15-5ced-4ddc-b409-7134ff3c332f}" ma:taxonomyMulti="true" ma:sspId="5c6d6704-c1be-48d0-823f-e0f8bcbfaae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4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cf00fa-785d-4543-b0b9-f225bafa608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ec4ef24-949a-4d9a-8933-541a39dfd121}" ma:internalName="TaxCatchAll" ma:showField="CatchAllData" ma:web="59cf00fa-785d-4543-b0b9-f225bafa608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17d5336-39a1-48c8-8fb0-3862815768ae">
      <Terms xmlns="http://schemas.microsoft.com/office/infopath/2007/PartnerControls"/>
    </lcf76f155ced4ddcb4097134ff3c332f>
    <TaxCatchAll xmlns="59cf00fa-785d-4543-b0b9-f225bafa6084" xsi:nil="true"/>
  </documentManagement>
</p:properties>
</file>

<file path=customXml/itemProps1.xml><?xml version="1.0" encoding="utf-8"?>
<ds:datastoreItem xmlns:ds="http://schemas.openxmlformats.org/officeDocument/2006/customXml" ds:itemID="{1BE47561-3AB6-4DB9-AF0F-978D513B0E33}"/>
</file>

<file path=customXml/itemProps2.xml><?xml version="1.0" encoding="utf-8"?>
<ds:datastoreItem xmlns:ds="http://schemas.openxmlformats.org/officeDocument/2006/customXml" ds:itemID="{FCEEAD8E-8A1D-4593-8865-409D9BDB8AA5}"/>
</file>

<file path=customXml/itemProps3.xml><?xml version="1.0" encoding="utf-8"?>
<ds:datastoreItem xmlns:ds="http://schemas.openxmlformats.org/officeDocument/2006/customXml" ds:itemID="{C8E32D4F-3690-4D6F-AA24-6EAC5DC47CE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Jorge Maranhão Neto</cp:lastModifiedBy>
  <cp:revision/>
  <dcterms:created xsi:type="dcterms:W3CDTF">2013-01-29T18:41:51Z</dcterms:created>
  <dcterms:modified xsi:type="dcterms:W3CDTF">2025-04-29T15:19:42Z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ba22eba-d59e-42ba-acb9-085eb1026b66_Enabled">
    <vt:lpwstr>true</vt:lpwstr>
  </property>
  <property fmtid="{D5CDD505-2E9C-101B-9397-08002B2CF9AE}" pid="3" name="MSIP_Label_1ba22eba-d59e-42ba-acb9-085eb1026b66_SetDate">
    <vt:lpwstr>2022-08-30T14:08:04Z</vt:lpwstr>
  </property>
  <property fmtid="{D5CDD505-2E9C-101B-9397-08002B2CF9AE}" pid="4" name="MSIP_Label_1ba22eba-d59e-42ba-acb9-085eb1026b66_Method">
    <vt:lpwstr>Privileged</vt:lpwstr>
  </property>
  <property fmtid="{D5CDD505-2E9C-101B-9397-08002B2CF9AE}" pid="5" name="MSIP_Label_1ba22eba-d59e-42ba-acb9-085eb1026b66_Name">
    <vt:lpwstr>1ba22eba-d59e-42ba-acb9-085eb1026b66</vt:lpwstr>
  </property>
  <property fmtid="{D5CDD505-2E9C-101B-9397-08002B2CF9AE}" pid="6" name="MSIP_Label_1ba22eba-d59e-42ba-acb9-085eb1026b66_SiteId">
    <vt:lpwstr>ea0c2907-38d2-4181-8750-b0b190b60443</vt:lpwstr>
  </property>
  <property fmtid="{D5CDD505-2E9C-101B-9397-08002B2CF9AE}" pid="7" name="MSIP_Label_1ba22eba-d59e-42ba-acb9-085eb1026b66_ActionId">
    <vt:lpwstr>e3f29259-8034-4188-a690-efc502a9edfc</vt:lpwstr>
  </property>
  <property fmtid="{D5CDD505-2E9C-101B-9397-08002B2CF9AE}" pid="8" name="MSIP_Label_1ba22eba-d59e-42ba-acb9-085eb1026b66_ContentBits">
    <vt:lpwstr>1</vt:lpwstr>
  </property>
  <property fmtid="{D5CDD505-2E9C-101B-9397-08002B2CF9AE}" pid="9" name="ContentTypeId">
    <vt:lpwstr>0x010100B219648569B80C4CBCA13E173B7DF63E</vt:lpwstr>
  </property>
  <property fmtid="{D5CDD505-2E9C-101B-9397-08002B2CF9AE}" pid="10" name="MediaServiceImageTags">
    <vt:lpwstr/>
  </property>
</Properties>
</file>